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mc:AlternateContent xmlns:mc="http://schemas.openxmlformats.org/markup-compatibility/2006">
    <mc:Choice Requires="x15">
      <x15ac:absPath xmlns:x15ac="http://schemas.microsoft.com/office/spreadsheetml/2010/11/ac" url="https://d.docs.live.net/af67d4dc2a96b943/Pathstone/All Book and Training Program/Toolbox/4.5 Tools Seek Performance/5 Calculating Variation/"/>
    </mc:Choice>
  </mc:AlternateContent>
  <xr:revisionPtr revIDLastSave="431" documentId="8_{235DAE79-86FE-4471-BA8A-056B6D253D27}" xr6:coauthVersionLast="47" xr6:coauthVersionMax="47" xr10:uidLastSave="{4A1962E0-AE20-4EED-99BC-DFAF03D77751}"/>
  <bookViews>
    <workbookView xWindow="23929" yWindow="-113" windowWidth="24267" windowHeight="13023" tabRatio="946" activeTab="3" xr2:uid="{00000000-000D-0000-FFFF-FFFF00000000}"/>
  </bookViews>
  <sheets>
    <sheet name="Stat TESTS" sheetId="2" r:id="rId1"/>
    <sheet name="Box Plot" sheetId="16" r:id="rId2"/>
    <sheet name="Scatter Diagram" sheetId="17" r:id="rId3"/>
    <sheet name="Excel Data Analysis Tools" sheetId="18" r:id="rId4"/>
  </sheets>
  <externalReferences>
    <externalReference r:id="rId5"/>
  </externalReferences>
  <definedNames>
    <definedName name="_xlnm._FilterDatabase" localSheetId="0" hidden="1">'Stat TESTS'!$B$5:$C$5</definedName>
    <definedName name="Correlation_Options">'[1]Data Validation Sources'!$C$2:$C$6</definedName>
    <definedName name="_xlnm.Print_Area" localSheetId="1">'Box Plot'!$A$4:$M$39</definedName>
    <definedName name="_xlnm.Print_Area" localSheetId="2">'Scatter Diagram'!$A$2:$P$40</definedName>
    <definedName name="_xlnm.Print_Area" localSheetId="0">'Stat TESTS'!$E$5:$M$47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7" i="2" l="1"/>
  <c r="H28" i="17"/>
  <c r="K30" i="17"/>
  <c r="G30" i="17"/>
  <c r="E13" i="17"/>
  <c r="G21" i="16"/>
  <c r="F21" i="16"/>
  <c r="G20" i="16"/>
  <c r="F20" i="16"/>
  <c r="G14" i="16"/>
  <c r="F14" i="16"/>
  <c r="G13" i="16"/>
  <c r="F13" i="16"/>
  <c r="G12" i="16"/>
  <c r="F12" i="16"/>
  <c r="G11" i="16"/>
  <c r="F11" i="16"/>
  <c r="G10" i="16"/>
  <c r="G15" i="16" s="1"/>
  <c r="F10" i="16"/>
  <c r="F15" i="16" s="1"/>
  <c r="G9" i="16"/>
  <c r="F9" i="16"/>
  <c r="H7" i="2"/>
  <c r="K5" i="2" s="1"/>
  <c r="G7" i="2"/>
  <c r="G22" i="2" s="1"/>
  <c r="G37" i="2" s="1"/>
  <c r="F7" i="2"/>
  <c r="F22" i="2" s="1"/>
  <c r="F37" i="2" s="1"/>
  <c r="F16" i="16" l="1"/>
  <c r="G16" i="16"/>
  <c r="F17" i="16"/>
  <c r="G17" i="16"/>
  <c r="F18" i="16"/>
  <c r="G18" i="16"/>
  <c r="F19" i="16"/>
  <c r="G19" i="16"/>
  <c r="I22" i="2" l="1"/>
  <c r="F8" i="2"/>
  <c r="G8" i="2"/>
  <c r="F9" i="2"/>
  <c r="G9" i="2"/>
  <c r="F10" i="2"/>
  <c r="F11" i="2" s="1"/>
  <c r="G10" i="2"/>
  <c r="G11" i="2" s="1"/>
  <c r="F23" i="2"/>
  <c r="G23" i="2"/>
  <c r="F24" i="2"/>
  <c r="G24" i="2"/>
  <c r="F25" i="2"/>
  <c r="G25" i="2"/>
  <c r="F38" i="2"/>
  <c r="G38" i="2"/>
  <c r="F39" i="2"/>
  <c r="G39" i="2"/>
  <c r="F40" i="2"/>
  <c r="G40" i="2"/>
  <c r="H23" i="2"/>
  <c r="F12" i="2" l="1"/>
  <c r="F13" i="2" s="1"/>
  <c r="F15" i="2" s="1"/>
  <c r="F42" i="2"/>
  <c r="F47" i="2" s="1"/>
  <c r="H38" i="2"/>
  <c r="I38" i="2" s="1"/>
  <c r="F29" i="2"/>
  <c r="F28" i="2"/>
  <c r="F33" i="2" s="1"/>
  <c r="F26" i="2"/>
  <c r="F43" i="2"/>
  <c r="F46" i="2" s="1"/>
  <c r="H46" i="2" s="1"/>
  <c r="F45" i="2"/>
  <c r="H9" i="2"/>
  <c r="F14" i="2"/>
  <c r="G14" i="2"/>
  <c r="I9" i="2"/>
  <c r="F30" i="2"/>
  <c r="H30" i="2" s="1"/>
  <c r="E21" i="2"/>
  <c r="E36" i="2"/>
  <c r="I23" i="2" l="1"/>
  <c r="J38" i="2"/>
  <c r="F32" i="2"/>
  <c r="H32" i="2" s="1"/>
  <c r="F31" i="2"/>
  <c r="J23" i="2"/>
  <c r="F44" i="2"/>
  <c r="H44" i="2" s="1"/>
  <c r="G13" i="2"/>
  <c r="F16" i="2" s="1"/>
  <c r="E1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Jay Arthur</author>
  </authors>
  <commentList>
    <comment ref="B5" authorId="0" shapeId="0" xr:uid="{00000000-0006-0000-0100-000001000000}">
      <text>
        <r>
          <rPr>
            <sz val="12"/>
            <color indexed="81"/>
            <rFont val="Tahoma"/>
            <family val="2"/>
          </rPr>
          <t>Insert Titles</t>
        </r>
      </text>
    </comment>
  </commentList>
</comments>
</file>

<file path=xl/sharedStrings.xml><?xml version="1.0" encoding="utf-8"?>
<sst xmlns="http://schemas.openxmlformats.org/spreadsheetml/2006/main" count="117" uniqueCount="93">
  <si>
    <t>F-Test Two-Sample for Variances</t>
  </si>
  <si>
    <t>a</t>
  </si>
  <si>
    <t>Mean</t>
  </si>
  <si>
    <t>Variance</t>
  </si>
  <si>
    <t>Observations</t>
  </si>
  <si>
    <t>df</t>
  </si>
  <si>
    <t>F</t>
  </si>
  <si>
    <t>P(F&lt;=f) one-tail</t>
  </si>
  <si>
    <t>Two-tail</t>
  </si>
  <si>
    <t>F Critical one-tail</t>
  </si>
  <si>
    <t>One-tail</t>
  </si>
  <si>
    <t>t-Test: Two-Sample Assuming Equal Variances</t>
  </si>
  <si>
    <t>Pooled Variance</t>
  </si>
  <si>
    <t>Hypothesized Mean Difference</t>
  </si>
  <si>
    <t>t Stat</t>
  </si>
  <si>
    <t>P(T&lt;=t) one-tail</t>
  </si>
  <si>
    <t>T Critical one-tail</t>
  </si>
  <si>
    <t>P(T&lt;=t) two-tail</t>
  </si>
  <si>
    <t>T Critical Two-tail</t>
  </si>
  <si>
    <t>t-Test: Two-Sample Assuming Unequal Variances</t>
  </si>
  <si>
    <t>Diff</t>
  </si>
  <si>
    <t xml:space="preserve"> </t>
  </si>
  <si>
    <t>Data Group ONE</t>
  </si>
  <si>
    <t>Data Group TWO</t>
  </si>
  <si>
    <t>Min</t>
  </si>
  <si>
    <t>Lower</t>
  </si>
  <si>
    <t>Process:</t>
  </si>
  <si>
    <t>Median</t>
  </si>
  <si>
    <t>Upper</t>
  </si>
  <si>
    <t>Max</t>
  </si>
  <si>
    <t>Description:</t>
  </si>
  <si>
    <t>StDev</t>
  </si>
  <si>
    <t>Input (x)</t>
  </si>
  <si>
    <t>Output (y)</t>
  </si>
  <si>
    <t>Title</t>
  </si>
  <si>
    <t>This data illustrates the number of fouls committed by twelve basketball players along with the number of points they have scored during a season.</t>
  </si>
  <si>
    <t>Correlation:</t>
  </si>
  <si>
    <t>Pearson:</t>
  </si>
  <si>
    <t>Group ONE</t>
  </si>
  <si>
    <t>Group TWO</t>
  </si>
  <si>
    <t>Process Owner:</t>
  </si>
  <si>
    <t>Area:</t>
  </si>
  <si>
    <t>PathStone Group</t>
  </si>
  <si>
    <t>SCATTER DIAGRAM</t>
  </si>
  <si>
    <t>BOX PLOT</t>
  </si>
  <si>
    <t>Descriptive statistics with excel is a popular way to describe your data. It makes the tons of formula became easier just by simple click and drop.</t>
  </si>
  <si>
    <t>Microsoft Excel interface is so friendly so almost every user could use it without any meaningful problem. You may use it through simple steps and clicks to produce the output that you want.</t>
  </si>
  <si>
    <t>Usually, almost all statistical software needs to code the form. But, Excel does not require you to code anything. You just need to know the simple formula or use the toolbar that will help you to finish the job.</t>
  </si>
  <si>
    <t>The output is served simply so we may see it and understand what the output is. </t>
  </si>
  <si>
    <r>
      <t>1. Activate the data analysis toolpak, go to </t>
    </r>
    <r>
      <rPr>
        <b/>
        <sz val="13"/>
        <color rgb="FF3A3A3A"/>
        <rFont val="Arial"/>
        <family val="2"/>
      </rPr>
      <t>file &gt;&gt; options</t>
    </r>
  </si>
  <si>
    <r>
      <t>2. Choose </t>
    </r>
    <r>
      <rPr>
        <b/>
        <sz val="13"/>
        <color rgb="FF3A3A3A"/>
        <rFont val="Arial"/>
        <family val="2"/>
      </rPr>
      <t>add ins &gt;&gt; analysis toolpak</t>
    </r>
  </si>
  <si>
    <t>By using this toolpak, you do not have to input every single formula that you need.</t>
  </si>
  <si>
    <r>
      <t>1. Go to </t>
    </r>
    <r>
      <rPr>
        <b/>
        <sz val="13"/>
        <color rgb="FF3A3A3A"/>
        <rFont val="Arial"/>
        <family val="2"/>
      </rPr>
      <t>Data &gt;&gt; data analysis</t>
    </r>
  </si>
  <si>
    <r>
      <t>2. You’ll see many statistical options there, choose </t>
    </r>
    <r>
      <rPr>
        <b/>
        <sz val="13"/>
        <color rgb="FF3A3A3A"/>
        <rFont val="Arial"/>
        <family val="2"/>
      </rPr>
      <t>descriptive statistics &gt;&gt; ok</t>
    </r>
  </si>
  <si>
    <t>3. In the popup window, you have several fields that you have to fill</t>
  </si>
  <si>
    <t>Input range: block the data you want to analyze</t>
  </si>
  <si>
    <t>Grouped by: whether the data is grouped in columns or rows</t>
  </si>
  <si>
    <t>Labels in the first row: if the blocked data has labels in the first row, check this</t>
  </si>
  <si>
    <t>Output options: where the output will be displayed</t>
  </si>
  <si>
    <t>Summary statistics: if you want to do descriptive statistics analysis</t>
  </si>
  <si>
    <t>The confidence level for mean: if you want to show confidence level for mean</t>
  </si>
  <si>
    <t>Kth largest: if you want to show the data in “k”th largest</t>
  </si>
  <si>
    <t>Kth smallest: if you want to show the data in “k”th smallest</t>
  </si>
  <si>
    <t>4. Click Ok</t>
  </si>
  <si>
    <t>5. See the magic happens!</t>
  </si>
  <si>
    <t>Interpretation of Descriptive Statistics Output in Excel</t>
  </si>
  <si>
    <r>
      <t>1. </t>
    </r>
    <r>
      <rPr>
        <b/>
        <sz val="13"/>
        <color rgb="FF3A3A3A"/>
        <rFont val="Arial"/>
        <family val="2"/>
      </rPr>
      <t>Mean = 7,434</t>
    </r>
    <r>
      <rPr>
        <sz val="13"/>
        <color rgb="FF3A3A3A"/>
        <rFont val="Arial"/>
        <family val="2"/>
      </rPr>
      <t>. In average, there are 7,434 poor people in these 12 areas</t>
    </r>
  </si>
  <si>
    <r>
      <t>2. </t>
    </r>
    <r>
      <rPr>
        <b/>
        <sz val="13"/>
        <color rgb="FF3A3A3A"/>
        <rFont val="Arial"/>
        <family val="2"/>
      </rPr>
      <t>Standard error = 468.412</t>
    </r>
    <r>
      <rPr>
        <sz val="13"/>
        <color rgb="FF3A3A3A"/>
        <rFont val="Arial"/>
        <family val="2"/>
      </rPr>
      <t>. This value indicates that the sample we chose has a fairly high distribution of the population mean.</t>
    </r>
  </si>
  <si>
    <r>
      <t>3. </t>
    </r>
    <r>
      <rPr>
        <b/>
        <sz val="13"/>
        <color rgb="FF3A3A3A"/>
        <rFont val="Arial"/>
        <family val="2"/>
      </rPr>
      <t>Median = 7,575</t>
    </r>
    <r>
      <rPr>
        <sz val="13"/>
        <color rgb="FF3A3A3A"/>
        <rFont val="Arial"/>
        <family val="2"/>
      </rPr>
      <t>. This value indicates that the middle numbers of poor people based on the sample we use are 7,575 people.</t>
    </r>
  </si>
  <si>
    <r>
      <t>4. </t>
    </r>
    <r>
      <rPr>
        <b/>
        <sz val="13"/>
        <color rgb="FF3A3A3A"/>
        <rFont val="Arial"/>
        <family val="2"/>
      </rPr>
      <t>Mode = 8000</t>
    </r>
    <r>
      <rPr>
        <sz val="13"/>
        <color rgb="FF3A3A3A"/>
        <rFont val="Arial"/>
        <family val="2"/>
      </rPr>
      <t>. This value shows that the most number of poor people based on the sample we have is 8000 people.</t>
    </r>
  </si>
  <si>
    <r>
      <t>5. </t>
    </r>
    <r>
      <rPr>
        <b/>
        <sz val="13"/>
        <color rgb="FF3A3A3A"/>
        <rFont val="Arial"/>
        <family val="2"/>
      </rPr>
      <t>Standard deviation = 1622</t>
    </r>
    <r>
      <rPr>
        <sz val="13"/>
        <color rgb="FF3A3A3A"/>
        <rFont val="Arial"/>
        <family val="2"/>
      </rPr>
      <t>. This value indicates that the sample values ​​that we use are spread far enough from the mean value.</t>
    </r>
  </si>
  <si>
    <r>
      <t>6. </t>
    </r>
    <r>
      <rPr>
        <b/>
        <sz val="13"/>
        <color rgb="FF3A3A3A"/>
        <rFont val="Arial"/>
        <family val="2"/>
      </rPr>
      <t>Kurtosis = -0.68485</t>
    </r>
    <r>
      <rPr>
        <sz val="13"/>
        <color rgb="FF3A3A3A"/>
        <rFont val="Arial"/>
        <family val="2"/>
      </rPr>
      <t>. Because the value of kurtosis is smaller than 3, we can conclude that the sample used is platicurtic distribution (tends to be flat).</t>
    </r>
  </si>
  <si>
    <r>
      <t>7. </t>
    </r>
    <r>
      <rPr>
        <b/>
        <sz val="13"/>
        <color rgb="FF3A3A3A"/>
        <rFont val="Arial"/>
        <family val="2"/>
      </rPr>
      <t>Skewness = -0.12018</t>
    </r>
    <r>
      <rPr>
        <sz val="13"/>
        <color rgb="FF3A3A3A"/>
        <rFont val="Arial"/>
        <family val="2"/>
      </rPr>
      <t>. Because the skewness value is smaller than zero, we can conclude that the data tends to be left inclined or left skewed.</t>
    </r>
  </si>
  <si>
    <t>8. Range = 5100. This value indicates that the difference between the regions with the highest number of poor people and the lowest number of poor people is 5100 people.</t>
  </si>
  <si>
    <r>
      <t>9. </t>
    </r>
    <r>
      <rPr>
        <b/>
        <sz val="13"/>
        <color rgb="FF3A3A3A"/>
        <rFont val="Arial"/>
        <family val="2"/>
      </rPr>
      <t>Minimum = 4900</t>
    </r>
    <r>
      <rPr>
        <sz val="13"/>
        <color rgb="FF3A3A3A"/>
        <rFont val="Arial"/>
        <family val="2"/>
      </rPr>
      <t>. This value shows the lowest number of poor people is 4900 people in the L area.</t>
    </r>
  </si>
  <si>
    <r>
      <t>10. </t>
    </r>
    <r>
      <rPr>
        <b/>
        <sz val="13"/>
        <color rgb="FF3A3A3A"/>
        <rFont val="Arial"/>
        <family val="2"/>
      </rPr>
      <t>Maximum = 10,000</t>
    </r>
    <r>
      <rPr>
        <sz val="13"/>
        <color rgb="FF3A3A3A"/>
        <rFont val="Arial"/>
        <family val="2"/>
      </rPr>
      <t>. This value shows that the highest number of poor people is 10,000 people in J area.</t>
    </r>
  </si>
  <si>
    <r>
      <t>11. </t>
    </r>
    <r>
      <rPr>
        <b/>
        <sz val="13"/>
        <color rgb="FF3A3A3A"/>
        <rFont val="Arial"/>
        <family val="2"/>
      </rPr>
      <t>Sum = 89,210</t>
    </r>
    <r>
      <rPr>
        <sz val="13"/>
        <color rgb="FF3A3A3A"/>
        <rFont val="Arial"/>
        <family val="2"/>
      </rPr>
      <t>. This value indicates that the total number of poor people based on the data used was 89,210 people.</t>
    </r>
  </si>
  <si>
    <r>
      <t>12. </t>
    </r>
    <r>
      <rPr>
        <b/>
        <sz val="13"/>
        <color rgb="FF3A3A3A"/>
        <rFont val="Arial"/>
        <family val="2"/>
      </rPr>
      <t>Count = 12</t>
    </r>
    <r>
      <rPr>
        <sz val="13"/>
        <color rgb="FF3A3A3A"/>
        <rFont val="Arial"/>
        <family val="2"/>
      </rPr>
      <t>. This value indicates the amount of data used is 12.</t>
    </r>
  </si>
  <si>
    <r>
      <t>13. </t>
    </r>
    <r>
      <rPr>
        <b/>
        <sz val="13"/>
        <color rgb="FF3A3A3A"/>
        <rFont val="Arial"/>
        <family val="2"/>
      </rPr>
      <t>Confidence level = 1030,968</t>
    </r>
    <r>
      <rPr>
        <sz val="13"/>
        <color rgb="FF3A3A3A"/>
        <rFont val="Arial"/>
        <family val="2"/>
      </rPr>
      <t>. It’s quite difficult to understand, right? Okay, keep reading.</t>
    </r>
  </si>
  <si>
    <t>Confidence interval means we will predict a value in the form of a range. In this case, we need upper values ​​and lower values.</t>
  </si>
  <si>
    <t>In the descriptive statistics feature in Microsoft Excel, they only provide one value, and this figure is very far from the mean.</t>
  </si>
  <si>
    <t>The confidence level value that appears is a value that can be used to get the upper and lower limits of the confidence interval you are using.</t>
  </si>
  <si>
    <t>If you want to get the upper limit, you simply add an average to the value of the confidence level. The following calculations. Check the picture below!</t>
  </si>
  <si>
    <t>If you want to get a lower bound value, you can simply reduce the average value with that confidence level. Consider the following picture.</t>
  </si>
  <si>
    <t>Now, let’s make the interpretation of this value!</t>
  </si>
  <si>
    <t>With a confidence level of 95 percent, the average number of poor people in the 12 regions is 6,403 to 8,465 people.</t>
  </si>
  <si>
    <t>There are many other Statistical analysis tools available.  Choose from the main menu:</t>
  </si>
  <si>
    <t>If you want to do more advanced analysis by software, I recommend you to check the different options out there.</t>
  </si>
  <si>
    <t xml:space="preserve">Select wisely as some are too expensive that provide all the bells and whisels but that most practitiones won't need, or at least to solve 80% of the improvement problems. </t>
  </si>
  <si>
    <t>t-Test</t>
  </si>
  <si>
    <t>Material consumed before and after an improvement initiative.</t>
  </si>
  <si>
    <t>Speed</t>
  </si>
  <si>
    <t>Mark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</si>
</sst>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50">
    <font>
      <sz val="10"/>
      <name val="Arial"/>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imes"/>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sz val="10"/>
      <name val="Geneva"/>
    </font>
    <font>
      <b/>
      <sz val="10"/>
      <name val="Arial"/>
      <family val="2"/>
    </font>
    <font>
      <sz val="10"/>
      <name val="Arial"/>
      <family val="2"/>
    </font>
    <font>
      <sz val="10"/>
      <color theme="0"/>
      <name val="Calibri"/>
      <family val="2"/>
      <scheme val="minor"/>
    </font>
    <font>
      <u/>
      <sz val="8.5"/>
      <color indexed="12"/>
      <name val="Geneva"/>
    </font>
    <font>
      <sz val="12"/>
      <color indexed="81"/>
      <name val="Tahoma"/>
      <family val="2"/>
    </font>
    <font>
      <sz val="24"/>
      <name val="Calibri"/>
      <family val="2"/>
      <scheme val="minor"/>
    </font>
    <font>
      <sz val="11"/>
      <name val="Calibri"/>
      <family val="2"/>
      <scheme val="minor"/>
    </font>
    <font>
      <sz val="11"/>
      <color theme="0" tint="-0.499984740745262"/>
      <name val="Calibri"/>
      <family val="2"/>
      <scheme val="minor"/>
    </font>
    <font>
      <sz val="11"/>
      <color theme="8" tint="-0.249977111117893"/>
      <name val="Calibri"/>
      <family val="2"/>
      <scheme val="minor"/>
    </font>
    <font>
      <sz val="11"/>
      <name val="Calibri"/>
      <family val="2"/>
    </font>
    <font>
      <sz val="9"/>
      <name val="Arial"/>
      <family val="2"/>
    </font>
    <font>
      <sz val="9"/>
      <name val="Calibri"/>
      <family val="2"/>
      <scheme val="minor"/>
    </font>
    <font>
      <b/>
      <sz val="11"/>
      <name val="Calibri"/>
      <family val="2"/>
    </font>
    <font>
      <b/>
      <sz val="9"/>
      <name val="Calibri"/>
      <family val="2"/>
      <scheme val="minor"/>
    </font>
    <font>
      <b/>
      <sz val="10"/>
      <name val="Calibri"/>
      <family val="2"/>
      <scheme val="minor"/>
    </font>
    <font>
      <sz val="10"/>
      <name val="Calibri"/>
      <family val="2"/>
      <scheme val="minor"/>
    </font>
    <font>
      <sz val="10"/>
      <color theme="1"/>
      <name val="Calibri"/>
      <family val="2"/>
      <scheme val="minor"/>
    </font>
    <font>
      <sz val="20"/>
      <name val="Calibri"/>
      <family val="2"/>
      <scheme val="minor"/>
    </font>
    <font>
      <sz val="22"/>
      <color theme="0"/>
      <name val="Calibri"/>
      <family val="2"/>
      <scheme val="minor"/>
    </font>
    <font>
      <b/>
      <sz val="16"/>
      <color rgb="FFA38500"/>
      <name val="Calibri"/>
      <family val="2"/>
      <scheme val="minor"/>
    </font>
    <font>
      <sz val="9"/>
      <color theme="1"/>
      <name val="Calibri"/>
      <family val="2"/>
      <scheme val="minor"/>
    </font>
    <font>
      <sz val="13"/>
      <color rgb="FF3A3A3A"/>
      <name val="Arial"/>
      <family val="2"/>
    </font>
    <font>
      <b/>
      <sz val="13"/>
      <color rgb="FF3A3A3A"/>
      <name val="Arial"/>
      <family val="2"/>
    </font>
    <font>
      <b/>
      <sz val="19"/>
      <color rgb="FFEF8002"/>
      <name val="Arial"/>
      <family val="2"/>
    </font>
    <font>
      <b/>
      <sz val="18"/>
      <color rgb="FFA38500"/>
      <name val="Calibri"/>
      <family val="2"/>
      <scheme val="minor"/>
    </font>
    <font>
      <sz val="20"/>
      <name val="Symbol"/>
      <family val="1"/>
      <charset val="2"/>
    </font>
    <font>
      <sz val="12"/>
      <name val="Arial"/>
      <family val="2"/>
    </font>
    <font>
      <b/>
      <sz val="22"/>
      <color theme="0"/>
      <name val="Arial"/>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theme="4" tint="0.79998168889431442"/>
        <bgColor indexed="64"/>
      </patternFill>
    </fill>
    <fill>
      <patternFill patternType="solid">
        <fgColor theme="4"/>
        <bgColor indexed="64"/>
      </patternFill>
    </fill>
    <fill>
      <patternFill patternType="solid">
        <fgColor rgb="FFFFFFCC"/>
        <bgColor indexed="64"/>
      </patternFill>
    </fill>
    <fill>
      <patternFill patternType="solid">
        <fgColor rgb="FFFFC000"/>
        <bgColor indexed="64"/>
      </patternFill>
    </fill>
    <fill>
      <patternFill patternType="solid">
        <fgColor rgb="FFFFF9E0"/>
        <bgColor indexed="64"/>
      </patternFill>
    </fill>
    <fill>
      <patternFill patternType="solid">
        <fgColor rgb="FFA38500"/>
        <bgColor indexed="64"/>
      </patternFill>
    </fill>
    <fill>
      <patternFill patternType="solid">
        <fgColor rgb="FFFFE38B"/>
        <bgColor indexed="64"/>
      </patternFill>
    </fill>
    <fill>
      <patternFill patternType="solid">
        <fgColor theme="4" tint="0.59999389629810485"/>
        <bgColor indexed="64"/>
      </patternFill>
    </fill>
    <fill>
      <patternFill patternType="solid">
        <fgColor theme="3" tint="0.79998168889431442"/>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bottom style="thin">
        <color theme="0" tint="-0.249977111117893"/>
      </bottom>
      <diagonal/>
    </border>
    <border>
      <left style="thin">
        <color theme="0" tint="-0.14999847407452621"/>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s>
  <cellStyleXfs count="50">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7" borderId="1" applyNumberFormat="0" applyAlignment="0" applyProtection="0"/>
    <xf numFmtId="0" fontId="13" fillId="0" borderId="6" applyNumberFormat="0" applyFill="0" applyAlignment="0" applyProtection="0"/>
    <xf numFmtId="0" fontId="14" fillId="22" borderId="0" applyNumberFormat="0" applyBorder="0" applyAlignment="0" applyProtection="0"/>
    <xf numFmtId="0" fontId="15" fillId="0" borderId="0"/>
    <xf numFmtId="0" fontId="2" fillId="23" borderId="7" applyNumberFormat="0" applyFont="0" applyAlignment="0" applyProtection="0"/>
    <xf numFmtId="0" fontId="16" fillId="20"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21" fillId="0" borderId="0"/>
    <xf numFmtId="0" fontId="25" fillId="0" borderId="0" applyNumberFormat="0" applyFill="0" applyBorder="0" applyAlignment="0" applyProtection="0">
      <alignment vertical="top"/>
      <protection locked="0"/>
    </xf>
    <xf numFmtId="0" fontId="21" fillId="0" borderId="0"/>
    <xf numFmtId="0" fontId="23" fillId="0" borderId="0"/>
    <xf numFmtId="0" fontId="1" fillId="0" borderId="0"/>
    <xf numFmtId="0" fontId="23" fillId="0" borderId="0" applyProtection="0"/>
    <xf numFmtId="0" fontId="23" fillId="0" borderId="0"/>
  </cellStyleXfs>
  <cellXfs count="85">
    <xf numFmtId="0" fontId="0" fillId="0" borderId="0" xfId="0"/>
    <xf numFmtId="0" fontId="0" fillId="0" borderId="11" xfId="0" applyBorder="1"/>
    <xf numFmtId="0" fontId="0" fillId="24" borderId="10" xfId="0" applyFill="1" applyBorder="1"/>
    <xf numFmtId="0" fontId="0" fillId="0" borderId="14" xfId="0" applyBorder="1"/>
    <xf numFmtId="164" fontId="0" fillId="0" borderId="11" xfId="0" applyNumberFormat="1" applyBorder="1"/>
    <xf numFmtId="0" fontId="0" fillId="0" borderId="17" xfId="0" applyBorder="1"/>
    <xf numFmtId="0" fontId="23" fillId="0" borderId="0" xfId="0" applyFont="1"/>
    <xf numFmtId="0" fontId="0" fillId="0" borderId="10" xfId="0" applyBorder="1"/>
    <xf numFmtId="0" fontId="22" fillId="0" borderId="0" xfId="0" applyFont="1"/>
    <xf numFmtId="0" fontId="22" fillId="0" borderId="0" xfId="37" applyFont="1" applyAlignment="1">
      <alignment horizontal="center" vertical="center" wrapText="1"/>
    </xf>
    <xf numFmtId="0" fontId="23" fillId="0" borderId="0" xfId="37" applyFont="1"/>
    <xf numFmtId="164" fontId="1" fillId="25" borderId="22" xfId="47" applyNumberFormat="1" applyFill="1" applyBorder="1" applyAlignment="1" applyProtection="1">
      <alignment horizontal="center"/>
      <protection locked="0"/>
    </xf>
    <xf numFmtId="164" fontId="1" fillId="25" borderId="20" xfId="47" applyNumberFormat="1" applyFill="1" applyBorder="1" applyAlignment="1" applyProtection="1">
      <alignment horizontal="center"/>
      <protection locked="0"/>
    </xf>
    <xf numFmtId="0" fontId="28" fillId="26" borderId="20" xfId="46" applyFont="1" applyFill="1" applyBorder="1" applyAlignment="1" applyProtection="1">
      <alignment horizontal="center" vertical="center"/>
      <protection locked="0"/>
    </xf>
    <xf numFmtId="0" fontId="28" fillId="0" borderId="0" xfId="46" applyFont="1" applyAlignment="1">
      <alignment vertical="center"/>
    </xf>
    <xf numFmtId="0" fontId="41" fillId="0" borderId="0" xfId="0" applyFont="1" applyAlignment="1">
      <alignment vertical="center"/>
    </xf>
    <xf numFmtId="0" fontId="28" fillId="0" borderId="0" xfId="46" applyFont="1" applyAlignment="1">
      <alignment horizontal="right" vertical="center"/>
    </xf>
    <xf numFmtId="0" fontId="39" fillId="0" borderId="0" xfId="46" applyFont="1" applyAlignment="1">
      <alignment vertical="center"/>
    </xf>
    <xf numFmtId="0" fontId="1" fillId="28" borderId="0" xfId="46" applyFont="1" applyFill="1" applyAlignment="1">
      <alignment horizontal="center" vertical="center"/>
    </xf>
    <xf numFmtId="164" fontId="38" fillId="27" borderId="21" xfId="46" applyNumberFormat="1" applyFont="1" applyFill="1" applyBorder="1" applyAlignment="1">
      <alignment horizontal="center" vertical="center"/>
    </xf>
    <xf numFmtId="0" fontId="38" fillId="0" borderId="0" xfId="46" applyFont="1" applyAlignment="1">
      <alignment horizontal="left" vertical="center"/>
    </xf>
    <xf numFmtId="0" fontId="38" fillId="0" borderId="0" xfId="46" applyFont="1" applyAlignment="1">
      <alignment vertical="center" textRotation="90"/>
    </xf>
    <xf numFmtId="0" fontId="30" fillId="0" borderId="23" xfId="46" applyFont="1" applyBorder="1" applyAlignment="1">
      <alignment horizontal="right" vertical="center" textRotation="90"/>
    </xf>
    <xf numFmtId="0" fontId="30" fillId="0" borderId="0" xfId="46" applyFont="1" applyAlignment="1">
      <alignment vertical="center" textRotation="90"/>
    </xf>
    <xf numFmtId="0" fontId="28" fillId="0" borderId="23" xfId="46" applyFont="1" applyBorder="1" applyAlignment="1">
      <alignment vertical="center"/>
    </xf>
    <xf numFmtId="0" fontId="32" fillId="0" borderId="0" xfId="46" applyFont="1" applyAlignment="1">
      <alignment vertical="center"/>
    </xf>
    <xf numFmtId="0" fontId="33" fillId="0" borderId="0" xfId="46" applyFont="1" applyAlignment="1">
      <alignment vertical="center"/>
    </xf>
    <xf numFmtId="0" fontId="35" fillId="0" borderId="0" xfId="46" applyFont="1" applyAlignment="1">
      <alignment horizontal="center" vertical="center"/>
    </xf>
    <xf numFmtId="165" fontId="1" fillId="25" borderId="22" xfId="47" applyNumberFormat="1" applyFill="1" applyBorder="1" applyAlignment="1" applyProtection="1">
      <alignment horizontal="center"/>
      <protection locked="0"/>
    </xf>
    <xf numFmtId="0" fontId="28" fillId="0" borderId="0" xfId="46" applyFont="1" applyAlignment="1">
      <alignment horizontal="center" vertical="center"/>
    </xf>
    <xf numFmtId="0" fontId="27" fillId="0" borderId="0" xfId="46" applyFont="1" applyAlignment="1">
      <alignment vertical="center"/>
    </xf>
    <xf numFmtId="0" fontId="30" fillId="0" borderId="0" xfId="46" applyFont="1" applyAlignment="1">
      <alignment vertical="center"/>
    </xf>
    <xf numFmtId="0" fontId="1" fillId="0" borderId="0" xfId="46" applyFont="1" applyAlignment="1">
      <alignment horizontal="right" vertical="center"/>
    </xf>
    <xf numFmtId="0" fontId="1" fillId="0" borderId="0" xfId="46" applyFont="1" applyAlignment="1">
      <alignment horizontal="left" vertical="center"/>
    </xf>
    <xf numFmtId="0" fontId="1" fillId="0" borderId="0" xfId="46" applyFont="1" applyAlignment="1">
      <alignment vertical="center"/>
    </xf>
    <xf numFmtId="0" fontId="31" fillId="0" borderId="0" xfId="46" applyFont="1" applyAlignment="1">
      <alignment vertical="center"/>
    </xf>
    <xf numFmtId="0" fontId="42" fillId="0" borderId="0" xfId="46" applyFont="1" applyAlignment="1">
      <alignment vertical="center"/>
    </xf>
    <xf numFmtId="0" fontId="34" fillId="0" borderId="0" xfId="46" applyFont="1" applyAlignment="1">
      <alignment vertical="center"/>
    </xf>
    <xf numFmtId="0" fontId="29" fillId="0" borderId="0" xfId="46" applyFont="1" applyAlignment="1">
      <alignment horizontal="right" vertical="center"/>
    </xf>
    <xf numFmtId="0" fontId="29" fillId="0" borderId="0" xfId="46" applyFont="1" applyAlignment="1">
      <alignment horizontal="left" vertical="center"/>
    </xf>
    <xf numFmtId="0" fontId="1" fillId="0" borderId="0" xfId="46" applyFont="1" applyAlignment="1">
      <alignment vertical="top" wrapText="1"/>
    </xf>
    <xf numFmtId="0" fontId="36" fillId="0" borderId="0" xfId="46" applyFont="1" applyAlignment="1">
      <alignment vertical="center"/>
    </xf>
    <xf numFmtId="0" fontId="37" fillId="0" borderId="0" xfId="49" applyFont="1" applyAlignment="1">
      <alignment vertical="center"/>
    </xf>
    <xf numFmtId="0" fontId="43" fillId="0" borderId="0" xfId="0" applyFont="1"/>
    <xf numFmtId="0" fontId="0" fillId="0" borderId="0" xfId="0" applyAlignment="1">
      <alignment horizontal="left"/>
    </xf>
    <xf numFmtId="0" fontId="24" fillId="0" borderId="0" xfId="0" applyFont="1"/>
    <xf numFmtId="0" fontId="0" fillId="31" borderId="12" xfId="0" applyFill="1" applyBorder="1"/>
    <xf numFmtId="0" fontId="20" fillId="31" borderId="12" xfId="0" applyFont="1" applyFill="1" applyBorder="1"/>
    <xf numFmtId="0" fontId="0" fillId="31" borderId="18" xfId="0" applyFill="1" applyBorder="1"/>
    <xf numFmtId="0" fontId="23" fillId="28" borderId="15" xfId="0" applyFont="1" applyFill="1" applyBorder="1"/>
    <xf numFmtId="0" fontId="23" fillId="28" borderId="17" xfId="0" applyFont="1" applyFill="1" applyBorder="1"/>
    <xf numFmtId="0" fontId="48" fillId="0" borderId="0" xfId="0" applyFont="1" applyAlignment="1">
      <alignment vertical="center"/>
    </xf>
    <xf numFmtId="0" fontId="22" fillId="28" borderId="27" xfId="0" applyFont="1" applyFill="1" applyBorder="1" applyAlignment="1">
      <alignment horizontal="center" vertical="center"/>
    </xf>
    <xf numFmtId="0" fontId="0" fillId="31" borderId="28" xfId="0" applyFill="1" applyBorder="1"/>
    <xf numFmtId="164" fontId="0" fillId="0" borderId="0" xfId="0" applyNumberFormat="1"/>
    <xf numFmtId="2" fontId="0" fillId="0" borderId="0" xfId="0" applyNumberFormat="1" applyAlignment="1">
      <alignment horizontal="left"/>
    </xf>
    <xf numFmtId="2" fontId="0" fillId="0" borderId="0" xfId="0" applyNumberFormat="1"/>
    <xf numFmtId="0" fontId="46" fillId="0" borderId="0" xfId="0" applyFont="1" applyAlignment="1">
      <alignment horizontal="left" vertical="center"/>
    </xf>
    <xf numFmtId="0" fontId="30" fillId="0" borderId="0" xfId="46" applyFont="1" applyAlignment="1">
      <alignment horizontal="center" vertical="center"/>
    </xf>
    <xf numFmtId="0" fontId="37" fillId="29" borderId="24" xfId="0" applyFont="1" applyFill="1" applyBorder="1" applyAlignment="1" applyProtection="1">
      <alignment horizontal="left" vertical="center"/>
      <protection locked="0"/>
    </xf>
    <xf numFmtId="0" fontId="37" fillId="29" borderId="25" xfId="0" applyFont="1" applyFill="1" applyBorder="1" applyAlignment="1" applyProtection="1">
      <alignment horizontal="left" vertical="center"/>
      <protection locked="0"/>
    </xf>
    <xf numFmtId="0" fontId="37" fillId="29" borderId="26" xfId="0" applyFont="1" applyFill="1" applyBorder="1" applyAlignment="1" applyProtection="1">
      <alignment horizontal="left" vertical="center"/>
      <protection locked="0"/>
    </xf>
    <xf numFmtId="0" fontId="40" fillId="30" borderId="0" xfId="0" applyFont="1" applyFill="1" applyAlignment="1">
      <alignment horizontal="center" vertical="center"/>
    </xf>
    <xf numFmtId="0" fontId="37" fillId="29" borderId="24" xfId="0" applyFont="1" applyFill="1" applyBorder="1" applyAlignment="1" applyProtection="1">
      <alignment horizontal="left" vertical="center" wrapText="1"/>
      <protection locked="0"/>
    </xf>
    <xf numFmtId="0" fontId="37" fillId="29" borderId="25" xfId="0" applyFont="1" applyFill="1" applyBorder="1" applyAlignment="1" applyProtection="1">
      <alignment horizontal="left" vertical="center" wrapText="1"/>
      <protection locked="0"/>
    </xf>
    <xf numFmtId="0" fontId="37" fillId="29" borderId="26" xfId="0" applyFont="1" applyFill="1" applyBorder="1" applyAlignment="1" applyProtection="1">
      <alignment horizontal="left" vertical="center" wrapText="1"/>
      <protection locked="0"/>
    </xf>
    <xf numFmtId="0" fontId="28" fillId="0" borderId="0" xfId="48" applyFont="1" applyAlignment="1" applyProtection="1">
      <alignment horizontal="center" vertical="center"/>
    </xf>
    <xf numFmtId="0" fontId="1" fillId="0" borderId="0" xfId="46" applyFont="1" applyAlignment="1">
      <alignment horizontal="center" vertical="center"/>
    </xf>
    <xf numFmtId="0" fontId="37" fillId="29" borderId="20" xfId="0" applyFont="1" applyFill="1" applyBorder="1" applyAlignment="1" applyProtection="1">
      <alignment horizontal="center" vertical="center"/>
      <protection locked="0"/>
    </xf>
    <xf numFmtId="0" fontId="37" fillId="29" borderId="20" xfId="0" applyFont="1" applyFill="1" applyBorder="1" applyAlignment="1" applyProtection="1">
      <alignment horizontal="left" vertical="center" wrapText="1"/>
      <protection locked="0"/>
    </xf>
    <xf numFmtId="0" fontId="37" fillId="29" borderId="20" xfId="0" applyFont="1" applyFill="1" applyBorder="1" applyAlignment="1" applyProtection="1">
      <alignment horizontal="left" vertical="center"/>
      <protection locked="0"/>
    </xf>
    <xf numFmtId="0" fontId="1" fillId="0" borderId="23" xfId="46" applyFont="1" applyBorder="1" applyAlignment="1">
      <alignment horizontal="right" vertical="center" textRotation="90"/>
    </xf>
    <xf numFmtId="0" fontId="43" fillId="0" borderId="0" xfId="0" applyFont="1" applyAlignment="1">
      <alignment horizontal="left" vertical="center" wrapText="1"/>
    </xf>
    <xf numFmtId="0" fontId="45" fillId="0" borderId="0" xfId="0" applyFont="1" applyAlignment="1">
      <alignment horizontal="left" vertical="center" wrapText="1"/>
    </xf>
    <xf numFmtId="0" fontId="49" fillId="30" borderId="0" xfId="0" applyFont="1" applyFill="1" applyAlignment="1">
      <alignment horizontal="center" vertical="center"/>
    </xf>
    <xf numFmtId="0" fontId="47" fillId="0" borderId="31" xfId="0" applyFont="1" applyBorder="1" applyAlignment="1">
      <alignment horizontal="center" vertical="center"/>
    </xf>
    <xf numFmtId="0" fontId="0" fillId="27" borderId="13" xfId="0" applyFill="1" applyBorder="1"/>
    <xf numFmtId="0" fontId="0" fillId="27" borderId="16" xfId="0" applyFill="1" applyBorder="1"/>
    <xf numFmtId="0" fontId="22" fillId="28" borderId="32" xfId="0" applyFont="1" applyFill="1" applyBorder="1"/>
    <xf numFmtId="0" fontId="23" fillId="28" borderId="16" xfId="0" applyFont="1" applyFill="1" applyBorder="1"/>
    <xf numFmtId="0" fontId="22" fillId="32" borderId="30" xfId="37" applyFont="1" applyFill="1" applyBorder="1" applyAlignment="1" applyProtection="1">
      <alignment horizontal="center" vertical="center" wrapText="1"/>
      <protection locked="0"/>
    </xf>
    <xf numFmtId="0" fontId="22" fillId="32" borderId="29" xfId="37" applyFont="1" applyFill="1" applyBorder="1" applyAlignment="1" applyProtection="1">
      <alignment horizontal="center" vertical="center" wrapText="1"/>
      <protection locked="0"/>
    </xf>
    <xf numFmtId="0" fontId="23" fillId="25" borderId="22" xfId="37" applyFont="1" applyFill="1" applyBorder="1" applyProtection="1">
      <protection locked="0"/>
    </xf>
    <xf numFmtId="0" fontId="23" fillId="25" borderId="20" xfId="37" applyFont="1" applyFill="1" applyBorder="1" applyProtection="1">
      <protection locked="0"/>
    </xf>
    <xf numFmtId="0" fontId="48" fillId="33" borderId="19" xfId="0" applyFont="1" applyFill="1" applyBorder="1" applyAlignment="1" applyProtection="1">
      <alignment horizontal="center" vertical="center"/>
      <protection locked="0"/>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2" xfId="44" xr:uid="{00000000-0005-0000-0000-000022000000}"/>
    <cellStyle name="Input" xfId="34" builtinId="20" customBuiltin="1"/>
    <cellStyle name="Linked Cell" xfId="35" builtinId="24" customBuiltin="1"/>
    <cellStyle name="Neutral" xfId="36" builtinId="28" customBuiltin="1"/>
    <cellStyle name="Normal" xfId="0" builtinId="0"/>
    <cellStyle name="Normal 2" xfId="43" xr:uid="{00000000-0005-0000-0000-000027000000}"/>
    <cellStyle name="Normal 2 2" xfId="48" xr:uid="{6E210627-37A2-4727-A359-0455D4BD9B6E}"/>
    <cellStyle name="Normal 3" xfId="46" xr:uid="{478C476D-0E54-4CDE-B01A-CDF281E8FE1E}"/>
    <cellStyle name="Normal 3 2" xfId="47" xr:uid="{90C9A845-4BF4-496E-87FF-EEA1F4AE74F2}"/>
    <cellStyle name="Normal 4" xfId="49" xr:uid="{5FA710C6-52FC-4D0A-B87A-09CDFF7D3D88}"/>
    <cellStyle name="Normal 5" xfId="45" xr:uid="{00000000-0005-0000-0000-000028000000}"/>
    <cellStyle name="Normal_F-test" xfId="37" xr:uid="{00000000-0005-0000-0000-00002A000000}"/>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0"/>
  <tableStyles count="0" defaultTableStyle="TableStyleMedium2" defaultPivotStyle="PivotStyleLight16"/>
  <colors>
    <mruColors>
      <color rgb="FFFFFFCC"/>
      <color rgb="FFA38500"/>
      <color rgb="FFFFE38B"/>
      <color rgb="FF0E84A0"/>
      <color rgb="FF0054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2630141336785"/>
          <c:y val="5.0925925925925923E-2"/>
          <c:w val="0.86009461324930814"/>
          <c:h val="0.86819277977000164"/>
        </c:manualLayout>
      </c:layout>
      <c:barChart>
        <c:barDir val="col"/>
        <c:grouping val="stacked"/>
        <c:varyColors val="0"/>
        <c:ser>
          <c:idx val="0"/>
          <c:order val="0"/>
          <c:spPr>
            <a:noFill/>
            <a:ln>
              <a:noFill/>
            </a:ln>
            <a:effectLst/>
          </c:spPr>
          <c:invertIfNegative val="0"/>
          <c:cat>
            <c:strRef>
              <c:f>'Box Plot'!$C$9:$D$9</c:f>
              <c:strCache>
                <c:ptCount val="2"/>
                <c:pt idx="0">
                  <c:v>Group ONE</c:v>
                </c:pt>
                <c:pt idx="1">
                  <c:v>Group TWO</c:v>
                </c:pt>
              </c:strCache>
            </c:strRef>
          </c:cat>
          <c:val>
            <c:numRef>
              <c:f>'Box Plot'!$F$15:$G$15</c:f>
              <c:numCache>
                <c:formatCode>0.000</c:formatCode>
                <c:ptCount val="2"/>
                <c:pt idx="0">
                  <c:v>22.543397888755354</c:v>
                </c:pt>
                <c:pt idx="1">
                  <c:v>14.725491076720544</c:v>
                </c:pt>
              </c:numCache>
            </c:numRef>
          </c:val>
          <c:extLst>
            <c:ext xmlns:c16="http://schemas.microsoft.com/office/drawing/2014/chart" uri="{C3380CC4-5D6E-409C-BE32-E72D297353CC}">
              <c16:uniqueId val="{00000000-EA67-4808-96A1-0249606C7BBA}"/>
            </c:ext>
          </c:extLst>
        </c:ser>
        <c:ser>
          <c:idx val="1"/>
          <c:order val="1"/>
          <c:spPr>
            <a:noFill/>
            <a:ln>
              <a:noFill/>
            </a:ln>
            <a:effectLst/>
          </c:spPr>
          <c:invertIfNegative val="0"/>
          <c:errBars>
            <c:errBarType val="minus"/>
            <c:errValType val="cust"/>
            <c:noEndCap val="0"/>
            <c:plus>
              <c:numLit>
                <c:formatCode>General</c:formatCode>
                <c:ptCount val="1"/>
                <c:pt idx="0">
                  <c:v>1</c:v>
                </c:pt>
              </c:numLit>
            </c:plus>
            <c:minus>
              <c:numRef>
                <c:f>'Box Plot'!$F$16:$G$16</c:f>
                <c:numCache>
                  <c:formatCode>General</c:formatCode>
                  <c:ptCount val="2"/>
                  <c:pt idx="0">
                    <c:v>14.727078042131989</c:v>
                  </c:pt>
                  <c:pt idx="1">
                    <c:v>14.842304687927676</c:v>
                  </c:pt>
                </c:numCache>
              </c:numRef>
            </c:minus>
            <c:spPr>
              <a:noFill/>
              <a:ln w="9525" cap="flat" cmpd="sng" algn="ctr">
                <a:solidFill>
                  <a:schemeClr val="tx1">
                    <a:lumMod val="65000"/>
                    <a:lumOff val="35000"/>
                  </a:schemeClr>
                </a:solidFill>
                <a:round/>
              </a:ln>
              <a:effectLst/>
            </c:spPr>
          </c:errBars>
          <c:cat>
            <c:strRef>
              <c:f>'Box Plot'!$C$9:$D$9</c:f>
              <c:strCache>
                <c:ptCount val="2"/>
                <c:pt idx="0">
                  <c:v>Group ONE</c:v>
                </c:pt>
                <c:pt idx="1">
                  <c:v>Group TWO</c:v>
                </c:pt>
              </c:strCache>
            </c:strRef>
          </c:cat>
          <c:val>
            <c:numRef>
              <c:f>'Box Plot'!$F$16:$G$16</c:f>
              <c:numCache>
                <c:formatCode>0.000</c:formatCode>
                <c:ptCount val="2"/>
                <c:pt idx="0">
                  <c:v>14.727078042131989</c:v>
                </c:pt>
                <c:pt idx="1">
                  <c:v>14.842304687927676</c:v>
                </c:pt>
              </c:numCache>
            </c:numRef>
          </c:val>
          <c:extLst>
            <c:ext xmlns:c16="http://schemas.microsoft.com/office/drawing/2014/chart" uri="{C3380CC4-5D6E-409C-BE32-E72D297353CC}">
              <c16:uniqueId val="{00000001-EA67-4808-96A1-0249606C7BBA}"/>
            </c:ext>
          </c:extLst>
        </c:ser>
        <c:ser>
          <c:idx val="2"/>
          <c:order val="2"/>
          <c:spPr>
            <a:solidFill>
              <a:schemeClr val="accent3"/>
            </a:solidFill>
            <a:ln>
              <a:solidFill>
                <a:schemeClr val="tx1"/>
              </a:solidFill>
            </a:ln>
            <a:effectLst/>
          </c:spPr>
          <c:invertIfNegative val="0"/>
          <c:dPt>
            <c:idx val="0"/>
            <c:invertIfNegative val="0"/>
            <c:bubble3D val="0"/>
            <c:spPr>
              <a:solidFill>
                <a:srgbClr val="00B0F0"/>
              </a:solidFill>
              <a:ln>
                <a:solidFill>
                  <a:schemeClr val="tx1"/>
                </a:solidFill>
              </a:ln>
              <a:effectLst/>
            </c:spPr>
            <c:extLst>
              <c:ext xmlns:c16="http://schemas.microsoft.com/office/drawing/2014/chart" uri="{C3380CC4-5D6E-409C-BE32-E72D297353CC}">
                <c16:uniqueId val="{00000003-EA67-4808-96A1-0249606C7BBA}"/>
              </c:ext>
            </c:extLst>
          </c:dPt>
          <c:dPt>
            <c:idx val="1"/>
            <c:invertIfNegative val="0"/>
            <c:bubble3D val="0"/>
            <c:spPr>
              <a:solidFill>
                <a:srgbClr val="F6007B"/>
              </a:solidFill>
              <a:ln>
                <a:solidFill>
                  <a:schemeClr val="tx1"/>
                </a:solidFill>
              </a:ln>
              <a:effectLst/>
            </c:spPr>
            <c:extLst>
              <c:ext xmlns:c16="http://schemas.microsoft.com/office/drawing/2014/chart" uri="{C3380CC4-5D6E-409C-BE32-E72D297353CC}">
                <c16:uniqueId val="{00000005-EA67-4808-96A1-0249606C7BBA}"/>
              </c:ext>
            </c:extLst>
          </c:dPt>
          <c:cat>
            <c:strRef>
              <c:f>'Box Plot'!$C$9:$D$9</c:f>
              <c:strCache>
                <c:ptCount val="2"/>
                <c:pt idx="0">
                  <c:v>Group ONE</c:v>
                </c:pt>
                <c:pt idx="1">
                  <c:v>Group TWO</c:v>
                </c:pt>
              </c:strCache>
            </c:strRef>
          </c:cat>
          <c:val>
            <c:numRef>
              <c:f>'Box Plot'!$F$17:$G$17</c:f>
              <c:numCache>
                <c:formatCode>0.000</c:formatCode>
                <c:ptCount val="2"/>
                <c:pt idx="0">
                  <c:v>4.2950900229069262</c:v>
                </c:pt>
                <c:pt idx="1">
                  <c:v>5.2388957223428783</c:v>
                </c:pt>
              </c:numCache>
            </c:numRef>
          </c:val>
          <c:extLst>
            <c:ext xmlns:c16="http://schemas.microsoft.com/office/drawing/2014/chart" uri="{C3380CC4-5D6E-409C-BE32-E72D297353CC}">
              <c16:uniqueId val="{00000006-EA67-4808-96A1-0249606C7BBA}"/>
            </c:ext>
          </c:extLst>
        </c:ser>
        <c:ser>
          <c:idx val="3"/>
          <c:order val="3"/>
          <c:spPr>
            <a:solidFill>
              <a:schemeClr val="accent4"/>
            </a:solidFill>
            <a:ln>
              <a:solidFill>
                <a:schemeClr val="tx1"/>
              </a:solidFill>
            </a:ln>
            <a:effectLst/>
          </c:spPr>
          <c:invertIfNegative val="0"/>
          <c:dPt>
            <c:idx val="0"/>
            <c:invertIfNegative val="0"/>
            <c:bubble3D val="0"/>
            <c:spPr>
              <a:solidFill>
                <a:srgbClr val="00B0F0"/>
              </a:solidFill>
              <a:ln>
                <a:solidFill>
                  <a:schemeClr val="tx1"/>
                </a:solidFill>
              </a:ln>
              <a:effectLst/>
            </c:spPr>
            <c:extLst>
              <c:ext xmlns:c16="http://schemas.microsoft.com/office/drawing/2014/chart" uri="{C3380CC4-5D6E-409C-BE32-E72D297353CC}">
                <c16:uniqueId val="{00000008-EA67-4808-96A1-0249606C7BBA}"/>
              </c:ext>
            </c:extLst>
          </c:dPt>
          <c:dPt>
            <c:idx val="1"/>
            <c:invertIfNegative val="0"/>
            <c:bubble3D val="0"/>
            <c:spPr>
              <a:solidFill>
                <a:srgbClr val="F6007B"/>
              </a:solidFill>
              <a:ln>
                <a:solidFill>
                  <a:schemeClr val="tx1"/>
                </a:solidFill>
              </a:ln>
              <a:effectLst/>
            </c:spPr>
            <c:extLst>
              <c:ext xmlns:c16="http://schemas.microsoft.com/office/drawing/2014/chart" uri="{C3380CC4-5D6E-409C-BE32-E72D297353CC}">
                <c16:uniqueId val="{0000000A-EA67-4808-96A1-0249606C7BBA}"/>
              </c:ext>
            </c:extLst>
          </c:dPt>
          <c:errBars>
            <c:errBarType val="plus"/>
            <c:errValType val="cust"/>
            <c:noEndCap val="0"/>
            <c:plus>
              <c:numRef>
                <c:f>'Box Plot'!$F$19:$G$19</c:f>
                <c:numCache>
                  <c:formatCode>General</c:formatCode>
                  <c:ptCount val="2"/>
                  <c:pt idx="0">
                    <c:v>32.398550046271296</c:v>
                  </c:pt>
                  <c:pt idx="1">
                    <c:v>5.4702070070499857</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'Box Plot'!$C$9:$D$9</c:f>
              <c:strCache>
                <c:ptCount val="2"/>
                <c:pt idx="0">
                  <c:v>Group ONE</c:v>
                </c:pt>
                <c:pt idx="1">
                  <c:v>Group TWO</c:v>
                </c:pt>
              </c:strCache>
            </c:strRef>
          </c:cat>
          <c:val>
            <c:numRef>
              <c:f>'Box Plot'!$F$18:$G$18</c:f>
              <c:numCache>
                <c:formatCode>0.000</c:formatCode>
                <c:ptCount val="2"/>
                <c:pt idx="0">
                  <c:v>2.4335656098012848</c:v>
                </c:pt>
                <c:pt idx="1">
                  <c:v>3.0589543656213039</c:v>
                </c:pt>
              </c:numCache>
            </c:numRef>
          </c:val>
          <c:extLst>
            <c:ext xmlns:c16="http://schemas.microsoft.com/office/drawing/2014/chart" uri="{C3380CC4-5D6E-409C-BE32-E72D297353CC}">
              <c16:uniqueId val="{0000000B-EA67-4808-96A1-0249606C7BBA}"/>
            </c:ext>
          </c:extLst>
        </c:ser>
        <c:ser>
          <c:idx val="4"/>
          <c:order val="4"/>
          <c:spPr>
            <a:noFill/>
            <a:ln>
              <a:noFill/>
            </a:ln>
            <a:effectLst/>
          </c:spPr>
          <c:invertIfNegative val="0"/>
          <c:cat>
            <c:strRef>
              <c:f>'Box Plot'!$C$9:$D$9</c:f>
              <c:strCache>
                <c:ptCount val="2"/>
                <c:pt idx="0">
                  <c:v>Group ONE</c:v>
                </c:pt>
                <c:pt idx="1">
                  <c:v>Group TWO</c:v>
                </c:pt>
              </c:strCache>
            </c:strRef>
          </c:cat>
          <c:val>
            <c:numRef>
              <c:f>'Box Plot'!$F$19:$G$19</c:f>
              <c:numCache>
                <c:formatCode>0.000</c:formatCode>
                <c:ptCount val="2"/>
                <c:pt idx="0">
                  <c:v>32.398550046271296</c:v>
                </c:pt>
                <c:pt idx="1">
                  <c:v>5.4702070070499857</c:v>
                </c:pt>
              </c:numCache>
            </c:numRef>
          </c:val>
          <c:extLst>
            <c:ext xmlns:c16="http://schemas.microsoft.com/office/drawing/2014/chart" uri="{C3380CC4-5D6E-409C-BE32-E72D297353CC}">
              <c16:uniqueId val="{0000000C-EA67-4808-96A1-0249606C7BBA}"/>
            </c:ext>
          </c:extLst>
        </c:ser>
        <c:dLbls>
          <c:showLegendKey val="0"/>
          <c:showVal val="0"/>
          <c:showCatName val="0"/>
          <c:showSerName val="0"/>
          <c:showPercent val="0"/>
          <c:showBubbleSize val="0"/>
        </c:dLbls>
        <c:gapWidth val="100"/>
        <c:overlap val="100"/>
        <c:axId val="78733039"/>
        <c:axId val="1999999823"/>
      </c:barChart>
      <c:catAx>
        <c:axId val="78733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9999823"/>
        <c:crosses val="autoZero"/>
        <c:auto val="1"/>
        <c:lblAlgn val="ctr"/>
        <c:lblOffset val="100"/>
        <c:noMultiLvlLbl val="0"/>
      </c:catAx>
      <c:valAx>
        <c:axId val="1999999823"/>
        <c:scaling>
          <c:orientation val="minMax"/>
        </c:scaling>
        <c:delete val="0"/>
        <c:axPos val="l"/>
        <c:majorGridlines>
          <c:spPr>
            <a:ln w="9525" cap="flat" cmpd="sng" algn="ctr">
              <a:solidFill>
                <a:schemeClr val="bg1">
                  <a:lumMod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8733039"/>
        <c:crosses val="autoZero"/>
        <c:crossBetween val="between"/>
      </c:valAx>
      <c:spPr>
        <a:solidFill>
          <a:schemeClr val="bg1"/>
        </a:solid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82287697908714E-2"/>
          <c:y val="2.3376986492876381E-2"/>
          <c:w val="0.87420878841757688"/>
          <c:h val="0.90033620471070364"/>
        </c:manualLayout>
      </c:layout>
      <c:scatterChart>
        <c:scatterStyle val="lineMarker"/>
        <c:varyColors val="0"/>
        <c:ser>
          <c:idx val="0"/>
          <c:order val="0"/>
          <c:tx>
            <c:strRef>
              <c:f>'Scatter Diagram'!$B$2</c:f>
              <c:strCache>
                <c:ptCount val="1"/>
              </c:strCache>
            </c:strRef>
          </c:tx>
          <c:spPr>
            <a:ln w="25400" cap="rnd">
              <a:noFill/>
              <a:round/>
            </a:ln>
            <a:effectLst/>
          </c:spPr>
          <c:marker>
            <c:symbol val="x"/>
            <c:size val="11"/>
            <c:spPr>
              <a:solidFill>
                <a:schemeClr val="bg1">
                  <a:alpha val="0"/>
                </a:schemeClr>
              </a:solidFill>
              <a:ln w="19050" cap="flat">
                <a:solidFill>
                  <a:srgbClr val="FF0000"/>
                </a:solidFill>
                <a:round/>
              </a:ln>
              <a:effectLst/>
            </c:spPr>
          </c:marker>
          <c:xVal>
            <c:numRef>
              <c:f>'Scatter Diagram'!$C$11:$C$30</c:f>
              <c:numCache>
                <c:formatCode>0.0</c:formatCode>
                <c:ptCount val="20"/>
                <c:pt idx="0">
                  <c:v>3</c:v>
                </c:pt>
                <c:pt idx="1">
                  <c:v>8</c:v>
                </c:pt>
                <c:pt idx="2">
                  <c:v>13</c:v>
                </c:pt>
                <c:pt idx="3">
                  <c:v>18</c:v>
                </c:pt>
                <c:pt idx="4">
                  <c:v>31</c:v>
                </c:pt>
                <c:pt idx="5">
                  <c:v>34</c:v>
                </c:pt>
                <c:pt idx="6">
                  <c:v>58</c:v>
                </c:pt>
                <c:pt idx="7">
                  <c:v>64</c:v>
                </c:pt>
                <c:pt idx="8">
                  <c:v>74</c:v>
                </c:pt>
                <c:pt idx="9">
                  <c:v>67</c:v>
                </c:pt>
                <c:pt idx="10">
                  <c:v>79</c:v>
                </c:pt>
                <c:pt idx="11">
                  <c:v>86</c:v>
                </c:pt>
              </c:numCache>
            </c:numRef>
          </c:xVal>
          <c:yVal>
            <c:numRef>
              <c:f>'Scatter Diagram'!$D$11:$D$30</c:f>
              <c:numCache>
                <c:formatCode>0.0</c:formatCode>
                <c:ptCount val="20"/>
                <c:pt idx="0">
                  <c:v>4</c:v>
                </c:pt>
                <c:pt idx="1">
                  <c:v>12</c:v>
                </c:pt>
                <c:pt idx="2">
                  <c:v>19</c:v>
                </c:pt>
                <c:pt idx="3">
                  <c:v>41</c:v>
                </c:pt>
                <c:pt idx="4">
                  <c:v>52</c:v>
                </c:pt>
                <c:pt idx="5">
                  <c:v>78</c:v>
                </c:pt>
                <c:pt idx="6">
                  <c:v>105</c:v>
                </c:pt>
                <c:pt idx="7">
                  <c:v>148</c:v>
                </c:pt>
                <c:pt idx="8">
                  <c:v>218</c:v>
                </c:pt>
                <c:pt idx="9">
                  <c:v>247</c:v>
                </c:pt>
                <c:pt idx="10">
                  <c:v>401</c:v>
                </c:pt>
                <c:pt idx="11">
                  <c:v>522</c:v>
                </c:pt>
              </c:numCache>
            </c:numRef>
          </c:yVal>
          <c:smooth val="0"/>
          <c:extLst>
            <c:ext xmlns:c16="http://schemas.microsoft.com/office/drawing/2014/chart" uri="{C3380CC4-5D6E-409C-BE32-E72D297353CC}">
              <c16:uniqueId val="{00000000-17E6-49F5-900D-7C49C4329B3E}"/>
            </c:ext>
          </c:extLst>
        </c:ser>
        <c:dLbls>
          <c:showLegendKey val="0"/>
          <c:showVal val="0"/>
          <c:showCatName val="0"/>
          <c:showSerName val="0"/>
          <c:showPercent val="0"/>
          <c:showBubbleSize val="0"/>
        </c:dLbls>
        <c:axId val="1656772144"/>
        <c:axId val="1577909136"/>
      </c:scatterChart>
      <c:valAx>
        <c:axId val="1656772144"/>
        <c:scaling>
          <c:orientation val="minMax"/>
        </c:scaling>
        <c:delete val="0"/>
        <c:axPos val="b"/>
        <c:majorGridlines>
          <c:spPr>
            <a:ln w="9525" cap="flat" cmpd="sng" algn="ctr">
              <a:solidFill>
                <a:srgbClr val="E6E6E6"/>
              </a:solidFill>
              <a:round/>
            </a:ln>
            <a:effectLst/>
          </c:spPr>
        </c:majorGridlines>
        <c:numFmt formatCode="0" sourceLinked="0"/>
        <c:majorTickMark val="none"/>
        <c:minorTickMark val="none"/>
        <c:tickLblPos val="nextTo"/>
        <c:spPr>
          <a:noFill/>
          <a:ln w="9525" cap="flat" cmpd="sng" algn="ctr">
            <a:noFill/>
            <a:round/>
          </a:ln>
          <a:effectLst/>
        </c:spPr>
        <c:txPr>
          <a:bodyPr rot="0" spcFirstLastPara="1" vertOverflow="ellipsis" wrap="square" anchor="t" anchorCtr="0"/>
          <a:lstStyle/>
          <a:p>
            <a:pPr>
              <a:defRPr sz="1100" b="0" i="0" u="none" strike="noStrike" kern="1200" baseline="0">
                <a:solidFill>
                  <a:schemeClr val="tx1"/>
                </a:solidFill>
                <a:latin typeface="+mn-lt"/>
                <a:ea typeface="+mn-ea"/>
                <a:cs typeface="+mn-cs"/>
              </a:defRPr>
            </a:pPr>
            <a:endParaRPr lang="en-US"/>
          </a:p>
        </c:txPr>
        <c:crossAx val="1577909136"/>
        <c:crosses val="autoZero"/>
        <c:crossBetween val="midCat"/>
      </c:valAx>
      <c:valAx>
        <c:axId val="1577909136"/>
        <c:scaling>
          <c:orientation val="minMax"/>
        </c:scaling>
        <c:delete val="0"/>
        <c:axPos val="l"/>
        <c:majorGridlines>
          <c:spPr>
            <a:ln w="9525" cap="flat" cmpd="sng" algn="ctr">
              <a:solidFill>
                <a:srgbClr val="E6E6E6"/>
              </a:solidFill>
              <a:round/>
            </a:ln>
            <a:effectLst/>
          </c:spPr>
        </c:majorGridlines>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1656772144"/>
        <c:crosses val="autoZero"/>
        <c:crossBetween val="midCat"/>
      </c:valAx>
      <c:spPr>
        <a:solidFill>
          <a:schemeClr val="bg1"/>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E6E6E6"/>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349857</xdr:colOff>
      <xdr:row>1</xdr:row>
      <xdr:rowOff>0</xdr:rowOff>
    </xdr:from>
    <xdr:to>
      <xdr:col>1</xdr:col>
      <xdr:colOff>751244</xdr:colOff>
      <xdr:row>3</xdr:row>
      <xdr:rowOff>66932</xdr:rowOff>
    </xdr:to>
    <xdr:pic>
      <xdr:nvPicPr>
        <xdr:cNvPr id="3" name="Picture 2">
          <a:extLst>
            <a:ext uri="{FF2B5EF4-FFF2-40B4-BE49-F238E27FC236}">
              <a16:creationId xmlns:a16="http://schemas.microsoft.com/office/drawing/2014/main" id="{5CCFD573-65FF-4731-822E-3F368D3F1362}"/>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49857" y="0"/>
          <a:ext cx="401387" cy="4963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137619</xdr:colOff>
      <xdr:row>21</xdr:row>
      <xdr:rowOff>122326</xdr:rowOff>
    </xdr:from>
    <xdr:to>
      <xdr:col>8</xdr:col>
      <xdr:colOff>802775</xdr:colOff>
      <xdr:row>36</xdr:row>
      <xdr:rowOff>122328</xdr:rowOff>
    </xdr:to>
    <xdr:graphicFrame macro="">
      <xdr:nvGraphicFramePr>
        <xdr:cNvPr id="2" name="Chart 1">
          <a:extLst>
            <a:ext uri="{FF2B5EF4-FFF2-40B4-BE49-F238E27FC236}">
              <a16:creationId xmlns:a16="http://schemas.microsoft.com/office/drawing/2014/main" id="{13114518-2766-42DE-ABC1-0F42B6837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107037</xdr:colOff>
      <xdr:row>1</xdr:row>
      <xdr:rowOff>0</xdr:rowOff>
    </xdr:from>
    <xdr:to>
      <xdr:col>1</xdr:col>
      <xdr:colOff>316267</xdr:colOff>
      <xdr:row>2</xdr:row>
      <xdr:rowOff>138494</xdr:rowOff>
    </xdr:to>
    <xdr:pic>
      <xdr:nvPicPr>
        <xdr:cNvPr id="3" name="Picture 2">
          <a:extLst>
            <a:ext uri="{FF2B5EF4-FFF2-40B4-BE49-F238E27FC236}">
              <a16:creationId xmlns:a16="http://schemas.microsoft.com/office/drawing/2014/main" id="{E01A8717-9764-4245-B35A-8470FA3BE002}"/>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7037" y="0"/>
          <a:ext cx="400368" cy="4978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31806</xdr:colOff>
      <xdr:row>8</xdr:row>
      <xdr:rowOff>143125</xdr:rowOff>
    </xdr:from>
    <xdr:to>
      <xdr:col>12</xdr:col>
      <xdr:colOff>198783</xdr:colOff>
      <xdr:row>26</xdr:row>
      <xdr:rowOff>143124</xdr:rowOff>
    </xdr:to>
    <xdr:graphicFrame macro="">
      <xdr:nvGraphicFramePr>
        <xdr:cNvPr id="2" name="Chart 1">
          <a:extLst>
            <a:ext uri="{FF2B5EF4-FFF2-40B4-BE49-F238E27FC236}">
              <a16:creationId xmlns:a16="http://schemas.microsoft.com/office/drawing/2014/main" id="{D9FDBCAF-1219-4FE3-B7E7-2D1CD64F5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107037</xdr:colOff>
      <xdr:row>1</xdr:row>
      <xdr:rowOff>0</xdr:rowOff>
    </xdr:from>
    <xdr:to>
      <xdr:col>1</xdr:col>
      <xdr:colOff>316267</xdr:colOff>
      <xdr:row>2</xdr:row>
      <xdr:rowOff>106690</xdr:rowOff>
    </xdr:to>
    <xdr:pic>
      <xdr:nvPicPr>
        <xdr:cNvPr id="3" name="Picture 2">
          <a:extLst>
            <a:ext uri="{FF2B5EF4-FFF2-40B4-BE49-F238E27FC236}">
              <a16:creationId xmlns:a16="http://schemas.microsoft.com/office/drawing/2014/main" id="{EA7800D1-ECBC-41E1-9942-C2D9514D0E44}"/>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7037" y="0"/>
          <a:ext cx="400061" cy="4963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11</xdr:col>
      <xdr:colOff>628153</xdr:colOff>
      <xdr:row>37</xdr:row>
      <xdr:rowOff>147285</xdr:rowOff>
    </xdr:to>
    <xdr:pic>
      <xdr:nvPicPr>
        <xdr:cNvPr id="2" name="Picture 1">
          <a:extLst>
            <a:ext uri="{FF2B5EF4-FFF2-40B4-BE49-F238E27FC236}">
              <a16:creationId xmlns:a16="http://schemas.microsoft.com/office/drawing/2014/main" id="{CF3D4857-D2ED-F812-9F0F-F3155339420A}"/>
            </a:ext>
          </a:extLst>
        </xdr:cNvPr>
        <xdr:cNvPicPr>
          <a:picLocks noChangeAspect="1"/>
        </xdr:cNvPicPr>
      </xdr:nvPicPr>
      <xdr:blipFill>
        <a:blip xmlns:r="http://schemas.openxmlformats.org/officeDocument/2006/relationships" r:embed="rId1"/>
        <a:stretch>
          <a:fillRect/>
        </a:stretch>
      </xdr:blipFill>
      <xdr:spPr>
        <a:xfrm>
          <a:off x="636104" y="1868557"/>
          <a:ext cx="6989197" cy="4440989"/>
        </a:xfrm>
        <a:prstGeom prst="rect">
          <a:avLst/>
        </a:prstGeom>
      </xdr:spPr>
    </xdr:pic>
    <xdr:clientData/>
  </xdr:twoCellAnchor>
  <xdr:twoCellAnchor editAs="oneCell">
    <xdr:from>
      <xdr:col>1</xdr:col>
      <xdr:colOff>0</xdr:colOff>
      <xdr:row>41</xdr:row>
      <xdr:rowOff>0</xdr:rowOff>
    </xdr:from>
    <xdr:to>
      <xdr:col>11</xdr:col>
      <xdr:colOff>610352</xdr:colOff>
      <xdr:row>68</xdr:row>
      <xdr:rowOff>119268</xdr:rowOff>
    </xdr:to>
    <xdr:pic>
      <xdr:nvPicPr>
        <xdr:cNvPr id="3" name="Picture 2">
          <a:extLst>
            <a:ext uri="{FF2B5EF4-FFF2-40B4-BE49-F238E27FC236}">
              <a16:creationId xmlns:a16="http://schemas.microsoft.com/office/drawing/2014/main" id="{9D2934A2-B214-53D8-2EBD-8743FAB5D7E0}"/>
            </a:ext>
          </a:extLst>
        </xdr:cNvPr>
        <xdr:cNvPicPr>
          <a:picLocks noChangeAspect="1"/>
        </xdr:cNvPicPr>
      </xdr:nvPicPr>
      <xdr:blipFill>
        <a:blip xmlns:r="http://schemas.openxmlformats.org/officeDocument/2006/relationships" r:embed="rId2"/>
        <a:stretch>
          <a:fillRect/>
        </a:stretch>
      </xdr:blipFill>
      <xdr:spPr>
        <a:xfrm>
          <a:off x="636104" y="6854024"/>
          <a:ext cx="6971396" cy="4412973"/>
        </a:xfrm>
        <a:prstGeom prst="rect">
          <a:avLst/>
        </a:prstGeom>
      </xdr:spPr>
    </xdr:pic>
    <xdr:clientData/>
  </xdr:twoCellAnchor>
  <xdr:twoCellAnchor editAs="oneCell">
    <xdr:from>
      <xdr:col>1</xdr:col>
      <xdr:colOff>0</xdr:colOff>
      <xdr:row>74</xdr:row>
      <xdr:rowOff>0</xdr:rowOff>
    </xdr:from>
    <xdr:to>
      <xdr:col>11</xdr:col>
      <xdr:colOff>532737</xdr:colOff>
      <xdr:row>92</xdr:row>
      <xdr:rowOff>116109</xdr:rowOff>
    </xdr:to>
    <xdr:pic>
      <xdr:nvPicPr>
        <xdr:cNvPr id="4" name="Picture 3">
          <a:extLst>
            <a:ext uri="{FF2B5EF4-FFF2-40B4-BE49-F238E27FC236}">
              <a16:creationId xmlns:a16="http://schemas.microsoft.com/office/drawing/2014/main" id="{8D36000B-EDDB-9A90-E69C-D0ADF9E2059A}"/>
            </a:ext>
          </a:extLst>
        </xdr:cNvPr>
        <xdr:cNvPicPr>
          <a:picLocks noChangeAspect="1"/>
        </xdr:cNvPicPr>
      </xdr:nvPicPr>
      <xdr:blipFill>
        <a:blip xmlns:r="http://schemas.openxmlformats.org/officeDocument/2006/relationships" r:embed="rId3"/>
        <a:stretch>
          <a:fillRect/>
        </a:stretch>
      </xdr:blipFill>
      <xdr:spPr>
        <a:xfrm>
          <a:off x="636104" y="12213203"/>
          <a:ext cx="6893781" cy="2978579"/>
        </a:xfrm>
        <a:prstGeom prst="rect">
          <a:avLst/>
        </a:prstGeom>
      </xdr:spPr>
    </xdr:pic>
    <xdr:clientData/>
  </xdr:twoCellAnchor>
  <xdr:twoCellAnchor editAs="oneCell">
    <xdr:from>
      <xdr:col>1</xdr:col>
      <xdr:colOff>0</xdr:colOff>
      <xdr:row>95</xdr:row>
      <xdr:rowOff>0</xdr:rowOff>
    </xdr:from>
    <xdr:to>
      <xdr:col>11</xdr:col>
      <xdr:colOff>354722</xdr:colOff>
      <xdr:row>124</xdr:row>
      <xdr:rowOff>16247</xdr:rowOff>
    </xdr:to>
    <xdr:pic>
      <xdr:nvPicPr>
        <xdr:cNvPr id="5" name="Picture 4">
          <a:extLst>
            <a:ext uri="{FF2B5EF4-FFF2-40B4-BE49-F238E27FC236}">
              <a16:creationId xmlns:a16="http://schemas.microsoft.com/office/drawing/2014/main" id="{83D25F2D-4A87-EAB9-E62B-AC4B8801C648}"/>
            </a:ext>
          </a:extLst>
        </xdr:cNvPr>
        <xdr:cNvPicPr>
          <a:picLocks noChangeAspect="1"/>
        </xdr:cNvPicPr>
      </xdr:nvPicPr>
      <xdr:blipFill>
        <a:blip xmlns:r="http://schemas.openxmlformats.org/officeDocument/2006/relationships" r:embed="rId4"/>
        <a:stretch>
          <a:fillRect/>
        </a:stretch>
      </xdr:blipFill>
      <xdr:spPr>
        <a:xfrm>
          <a:off x="636104" y="15608410"/>
          <a:ext cx="6715766" cy="4628004"/>
        </a:xfrm>
        <a:prstGeom prst="rect">
          <a:avLst/>
        </a:prstGeom>
      </xdr:spPr>
    </xdr:pic>
    <xdr:clientData/>
  </xdr:twoCellAnchor>
  <xdr:twoCellAnchor editAs="oneCell">
    <xdr:from>
      <xdr:col>1</xdr:col>
      <xdr:colOff>0</xdr:colOff>
      <xdr:row>127</xdr:row>
      <xdr:rowOff>0</xdr:rowOff>
    </xdr:from>
    <xdr:to>
      <xdr:col>11</xdr:col>
      <xdr:colOff>302149</xdr:colOff>
      <xdr:row>160</xdr:row>
      <xdr:rowOff>110980</xdr:rowOff>
    </xdr:to>
    <xdr:pic>
      <xdr:nvPicPr>
        <xdr:cNvPr id="6" name="Picture 5">
          <a:extLst>
            <a:ext uri="{FF2B5EF4-FFF2-40B4-BE49-F238E27FC236}">
              <a16:creationId xmlns:a16="http://schemas.microsoft.com/office/drawing/2014/main" id="{363CE767-458E-6F40-1507-933CC738AAD5}"/>
            </a:ext>
          </a:extLst>
        </xdr:cNvPr>
        <xdr:cNvPicPr>
          <a:picLocks noChangeAspect="1"/>
        </xdr:cNvPicPr>
      </xdr:nvPicPr>
      <xdr:blipFill>
        <a:blip xmlns:r="http://schemas.openxmlformats.org/officeDocument/2006/relationships" r:embed="rId5"/>
        <a:stretch>
          <a:fillRect/>
        </a:stretch>
      </xdr:blipFill>
      <xdr:spPr>
        <a:xfrm>
          <a:off x="636104" y="20752904"/>
          <a:ext cx="6663193" cy="5358841"/>
        </a:xfrm>
        <a:prstGeom prst="rect">
          <a:avLst/>
        </a:prstGeom>
      </xdr:spPr>
    </xdr:pic>
    <xdr:clientData/>
  </xdr:twoCellAnchor>
  <xdr:twoCellAnchor editAs="oneCell">
    <xdr:from>
      <xdr:col>1</xdr:col>
      <xdr:colOff>0</xdr:colOff>
      <xdr:row>175</xdr:row>
      <xdr:rowOff>0</xdr:rowOff>
    </xdr:from>
    <xdr:to>
      <xdr:col>11</xdr:col>
      <xdr:colOff>322969</xdr:colOff>
      <xdr:row>211</xdr:row>
      <xdr:rowOff>93804</xdr:rowOff>
    </xdr:to>
    <xdr:pic>
      <xdr:nvPicPr>
        <xdr:cNvPr id="7" name="Picture 6">
          <a:extLst>
            <a:ext uri="{FF2B5EF4-FFF2-40B4-BE49-F238E27FC236}">
              <a16:creationId xmlns:a16="http://schemas.microsoft.com/office/drawing/2014/main" id="{BBBA3EEF-3F3A-0C43-1B16-5802DA45BC27}"/>
            </a:ext>
          </a:extLst>
        </xdr:cNvPr>
        <xdr:cNvPicPr>
          <a:picLocks noChangeAspect="1"/>
        </xdr:cNvPicPr>
      </xdr:nvPicPr>
      <xdr:blipFill>
        <a:blip xmlns:r="http://schemas.openxmlformats.org/officeDocument/2006/relationships" r:embed="rId6"/>
        <a:stretch>
          <a:fillRect/>
        </a:stretch>
      </xdr:blipFill>
      <xdr:spPr>
        <a:xfrm>
          <a:off x="636104" y="28942748"/>
          <a:ext cx="6684013" cy="5818743"/>
        </a:xfrm>
        <a:prstGeom prst="rect">
          <a:avLst/>
        </a:prstGeom>
      </xdr:spPr>
    </xdr:pic>
    <xdr:clientData/>
  </xdr:twoCellAnchor>
  <xdr:twoCellAnchor editAs="oneCell">
    <xdr:from>
      <xdr:col>1</xdr:col>
      <xdr:colOff>0</xdr:colOff>
      <xdr:row>252</xdr:row>
      <xdr:rowOff>0</xdr:rowOff>
    </xdr:from>
    <xdr:to>
      <xdr:col>10</xdr:col>
      <xdr:colOff>379581</xdr:colOff>
      <xdr:row>286</xdr:row>
      <xdr:rowOff>78449</xdr:rowOff>
    </xdr:to>
    <xdr:pic>
      <xdr:nvPicPr>
        <xdr:cNvPr id="8" name="Picture 7">
          <a:extLst>
            <a:ext uri="{FF2B5EF4-FFF2-40B4-BE49-F238E27FC236}">
              <a16:creationId xmlns:a16="http://schemas.microsoft.com/office/drawing/2014/main" id="{9B0B4B9D-75C9-E207-86C8-791B6EE99122}"/>
            </a:ext>
          </a:extLst>
        </xdr:cNvPr>
        <xdr:cNvPicPr>
          <a:picLocks noChangeAspect="1"/>
        </xdr:cNvPicPr>
      </xdr:nvPicPr>
      <xdr:blipFill>
        <a:blip xmlns:r="http://schemas.openxmlformats.org/officeDocument/2006/relationships" r:embed="rId7"/>
        <a:stretch>
          <a:fillRect/>
        </a:stretch>
      </xdr:blipFill>
      <xdr:spPr>
        <a:xfrm>
          <a:off x="636104" y="42277085"/>
          <a:ext cx="6104520" cy="5485336"/>
        </a:xfrm>
        <a:prstGeom prst="rect">
          <a:avLst/>
        </a:prstGeom>
      </xdr:spPr>
    </xdr:pic>
    <xdr:clientData/>
  </xdr:twoCellAnchor>
  <xdr:twoCellAnchor editAs="oneCell">
    <xdr:from>
      <xdr:col>1</xdr:col>
      <xdr:colOff>0</xdr:colOff>
      <xdr:row>290</xdr:row>
      <xdr:rowOff>0</xdr:rowOff>
    </xdr:from>
    <xdr:to>
      <xdr:col>10</xdr:col>
      <xdr:colOff>538346</xdr:colOff>
      <xdr:row>324</xdr:row>
      <xdr:rowOff>78449</xdr:rowOff>
    </xdr:to>
    <xdr:pic>
      <xdr:nvPicPr>
        <xdr:cNvPr id="9" name="Picture 8">
          <a:extLst>
            <a:ext uri="{FF2B5EF4-FFF2-40B4-BE49-F238E27FC236}">
              <a16:creationId xmlns:a16="http://schemas.microsoft.com/office/drawing/2014/main" id="{37F6A214-DBFA-CDA6-6B3A-D0EDC74CDFBC}"/>
            </a:ext>
          </a:extLst>
        </xdr:cNvPr>
        <xdr:cNvPicPr>
          <a:picLocks noChangeAspect="1"/>
        </xdr:cNvPicPr>
      </xdr:nvPicPr>
      <xdr:blipFill>
        <a:blip xmlns:r="http://schemas.openxmlformats.org/officeDocument/2006/relationships" r:embed="rId8"/>
        <a:stretch>
          <a:fillRect/>
        </a:stretch>
      </xdr:blipFill>
      <xdr:spPr>
        <a:xfrm>
          <a:off x="636104" y="48375736"/>
          <a:ext cx="6263285" cy="5485336"/>
        </a:xfrm>
        <a:prstGeom prst="rect">
          <a:avLst/>
        </a:prstGeom>
      </xdr:spPr>
    </xdr:pic>
    <xdr:clientData/>
  </xdr:twoCellAnchor>
  <xdr:twoCellAnchor editAs="oneCell">
    <xdr:from>
      <xdr:col>1</xdr:col>
      <xdr:colOff>71562</xdr:colOff>
      <xdr:row>333</xdr:row>
      <xdr:rowOff>15902</xdr:rowOff>
    </xdr:from>
    <xdr:to>
      <xdr:col>8</xdr:col>
      <xdr:colOff>310100</xdr:colOff>
      <xdr:row>346</xdr:row>
      <xdr:rowOff>15903</xdr:rowOff>
    </xdr:to>
    <xdr:pic>
      <xdr:nvPicPr>
        <xdr:cNvPr id="10" name="Picture 9">
          <a:extLst>
            <a:ext uri="{FF2B5EF4-FFF2-40B4-BE49-F238E27FC236}">
              <a16:creationId xmlns:a16="http://schemas.microsoft.com/office/drawing/2014/main" id="{D6033513-709F-208E-E9B9-3AC03A36DCE2}"/>
            </a:ext>
          </a:extLst>
        </xdr:cNvPr>
        <xdr:cNvPicPr>
          <a:picLocks noChangeAspect="1"/>
        </xdr:cNvPicPr>
      </xdr:nvPicPr>
      <xdr:blipFill rotWithShape="1">
        <a:blip xmlns:r="http://schemas.openxmlformats.org/officeDocument/2006/relationships" r:embed="rId9"/>
        <a:srcRect l="2711" t="6011" r="3185" b="7181"/>
        <a:stretch/>
      </xdr:blipFill>
      <xdr:spPr>
        <a:xfrm>
          <a:off x="707666" y="55396737"/>
          <a:ext cx="4691269" cy="2067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aadeddin\Desktop\QFD\House%20of%20Quality%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e of Quality 1"/>
      <sheetName val="Data Validation Sources"/>
      <sheetName val="House of Quality 2"/>
      <sheetName val="House of Quality 3"/>
      <sheetName val="House of Quality 4"/>
      <sheetName val="About"/>
    </sheetNames>
    <sheetDataSet>
      <sheetData sheetId="0" refreshError="1"/>
      <sheetData sheetId="1">
        <row r="2">
          <cell r="C2" t="str">
            <v>┼┼</v>
          </cell>
        </row>
        <row r="3">
          <cell r="C3" t="str">
            <v>┼</v>
          </cell>
        </row>
        <row r="4">
          <cell r="C4" t="str">
            <v>▬</v>
          </cell>
        </row>
        <row r="5">
          <cell r="C5" t="str">
            <v>▼</v>
          </cell>
        </row>
      </sheetData>
      <sheetData sheetId="2" refreshError="1"/>
      <sheetData sheetId="3" refreshError="1"/>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76"/>
  <sheetViews>
    <sheetView showGridLines="0" showRowColHeaders="0" zoomScaleNormal="100" workbookViewId="0">
      <selection activeCell="C15" sqref="C15"/>
    </sheetView>
  </sheetViews>
  <sheetFormatPr defaultColWidth="9.109375" defaultRowHeight="12.55"/>
  <cols>
    <col min="1" max="1" width="1.77734375" customWidth="1"/>
    <col min="2" max="3" width="13.6640625" customWidth="1"/>
    <col min="4" max="4" width="3.6640625" customWidth="1"/>
    <col min="5" max="5" width="37.5546875" customWidth="1"/>
    <col min="6" max="7" width="16.88671875" customWidth="1"/>
    <col min="8" max="8" width="9.5546875" customWidth="1"/>
    <col min="10" max="10" width="11.88671875" customWidth="1"/>
    <col min="14" max="14" width="2.44140625" customWidth="1"/>
  </cols>
  <sheetData>
    <row r="1" spans="2:13" ht="7.05" customHeight="1"/>
    <row r="2" spans="2:13" ht="21.3" customHeight="1">
      <c r="B2" s="14"/>
      <c r="C2" s="57" t="s">
        <v>42</v>
      </c>
      <c r="D2" s="57"/>
      <c r="E2" s="57"/>
      <c r="F2" s="74" t="s">
        <v>89</v>
      </c>
      <c r="G2" s="74"/>
      <c r="H2" s="74"/>
      <c r="I2" s="74"/>
      <c r="J2" s="74"/>
      <c r="K2" s="74"/>
      <c r="L2" s="74"/>
      <c r="M2" s="74"/>
    </row>
    <row r="3" spans="2:13" ht="12.55" customHeight="1">
      <c r="C3" s="57"/>
      <c r="D3" s="57"/>
      <c r="E3" s="57"/>
      <c r="F3" s="74"/>
      <c r="G3" s="74"/>
      <c r="H3" s="74"/>
      <c r="I3" s="74"/>
      <c r="J3" s="74"/>
      <c r="K3" s="74"/>
      <c r="L3" s="74"/>
      <c r="M3" s="74"/>
    </row>
    <row r="4" spans="2:13" ht="13.15" thickBot="1"/>
    <row r="5" spans="2:13" ht="32.25" customHeight="1" thickBot="1">
      <c r="B5" s="80" t="s">
        <v>22</v>
      </c>
      <c r="C5" s="81" t="s">
        <v>23</v>
      </c>
      <c r="D5" s="9"/>
      <c r="E5" s="52" t="s">
        <v>0</v>
      </c>
      <c r="H5" s="45"/>
      <c r="I5" s="75" t="s">
        <v>1</v>
      </c>
      <c r="J5" s="84">
        <v>0.05</v>
      </c>
      <c r="K5" s="51" t="str">
        <f>H7</f>
        <v>95% Confidence Interval</v>
      </c>
    </row>
    <row r="6" spans="2:13" ht="13.15" thickBot="1">
      <c r="B6" s="82">
        <v>23</v>
      </c>
      <c r="C6" s="82">
        <v>23</v>
      </c>
      <c r="D6" s="10"/>
    </row>
    <row r="7" spans="2:13">
      <c r="B7" s="83">
        <v>22</v>
      </c>
      <c r="C7" s="83">
        <v>24</v>
      </c>
      <c r="D7" s="10"/>
      <c r="E7" s="53"/>
      <c r="F7" s="47" t="str">
        <f>B5</f>
        <v>Data Group ONE</v>
      </c>
      <c r="G7" s="47" t="str">
        <f>C5</f>
        <v>Data Group TWO</v>
      </c>
      <c r="H7" s="47" t="str">
        <f>(1-J5)*100 &amp;"% Confidence Interval"</f>
        <v>95% Confidence Interval</v>
      </c>
      <c r="I7" s="47"/>
      <c r="J7" s="46"/>
      <c r="K7" s="46"/>
      <c r="L7" s="46"/>
      <c r="M7" s="48"/>
    </row>
    <row r="8" spans="2:13">
      <c r="B8" s="83">
        <v>25</v>
      </c>
      <c r="C8" s="83">
        <v>24</v>
      </c>
      <c r="D8" s="10"/>
      <c r="E8" s="76" t="s">
        <v>2</v>
      </c>
      <c r="F8">
        <f>AVERAGE($B:$B)</f>
        <v>23.625</v>
      </c>
      <c r="G8">
        <f>AVERAGE($C:$C)</f>
        <v>23.888888888888889</v>
      </c>
      <c r="M8" s="3"/>
    </row>
    <row r="9" spans="2:13">
      <c r="B9" s="83">
        <v>23</v>
      </c>
      <c r="C9" s="83">
        <v>24</v>
      </c>
      <c r="D9" s="10"/>
      <c r="E9" s="76" t="s">
        <v>3</v>
      </c>
      <c r="F9">
        <f>VAR($B:$B)</f>
        <v>2.5535714285714284</v>
      </c>
      <c r="G9">
        <f>VAR($C:$C)</f>
        <v>1.1111111111111109</v>
      </c>
      <c r="H9" s="54">
        <f>F12*FINV(1-$J$5/2,$F$11,$G$11)</f>
        <v>0.46908644462732635</v>
      </c>
      <c r="I9" s="55">
        <f>F12*FINV($J$5/2,$F$11,$G$11)</f>
        <v>10.40760622081658</v>
      </c>
      <c r="M9" s="3"/>
    </row>
    <row r="10" spans="2:13">
      <c r="B10" s="83">
        <v>23</v>
      </c>
      <c r="C10" s="83">
        <v>23</v>
      </c>
      <c r="D10" s="10"/>
      <c r="E10" s="76" t="s">
        <v>4</v>
      </c>
      <c r="F10">
        <f>COUNT($B:$B)</f>
        <v>8</v>
      </c>
      <c r="G10">
        <f>COUNT($C:$C)</f>
        <v>9</v>
      </c>
      <c r="M10" s="3"/>
    </row>
    <row r="11" spans="2:13">
      <c r="B11" s="83">
        <v>23</v>
      </c>
      <c r="C11" s="83">
        <v>25</v>
      </c>
      <c r="D11" s="10"/>
      <c r="E11" s="76" t="s">
        <v>5</v>
      </c>
      <c r="F11">
        <f>F10-1</f>
        <v>7</v>
      </c>
      <c r="G11">
        <f>G10-1</f>
        <v>8</v>
      </c>
      <c r="M11" s="3"/>
    </row>
    <row r="12" spans="2:13">
      <c r="B12" s="83">
        <v>23</v>
      </c>
      <c r="C12" s="83">
        <v>26</v>
      </c>
      <c r="D12" s="10"/>
      <c r="E12" s="76" t="s">
        <v>6</v>
      </c>
      <c r="F12" s="56">
        <f>IF(ISERROR(F9/G9),999999,F9/G9)</f>
        <v>2.2982142857142858</v>
      </c>
      <c r="M12" s="3"/>
    </row>
    <row r="13" spans="2:13">
      <c r="B13" s="83">
        <v>27</v>
      </c>
      <c r="C13" s="83">
        <v>23</v>
      </c>
      <c r="D13" s="10"/>
      <c r="E13" s="76" t="s">
        <v>7</v>
      </c>
      <c r="F13" s="54">
        <f>IF(F12&lt;1,1-FDIST(ABS(F12),F11,G11),FDIST(ABS(F12),F11,G11))</f>
        <v>0.13326004161030103</v>
      </c>
      <c r="G13" s="54">
        <f>F13*2</f>
        <v>0.26652008322060206</v>
      </c>
      <c r="H13" t="s">
        <v>8</v>
      </c>
      <c r="M13" s="3"/>
    </row>
    <row r="14" spans="2:13">
      <c r="B14" s="83"/>
      <c r="C14" s="83">
        <v>23</v>
      </c>
      <c r="D14" s="10"/>
      <c r="E14" s="76" t="s">
        <v>9</v>
      </c>
      <c r="F14" s="56">
        <f>FINV(J5,F11,G11)</f>
        <v>3.500463855044941</v>
      </c>
      <c r="G14" s="56">
        <f>FINV(J5/2,F11,G11)</f>
        <v>4.528562147363858</v>
      </c>
      <c r="H14" t="s">
        <v>8</v>
      </c>
      <c r="M14" s="3"/>
    </row>
    <row r="15" spans="2:13">
      <c r="B15" s="83"/>
      <c r="C15" s="83"/>
      <c r="D15" s="10"/>
      <c r="E15" s="76" t="s">
        <v>10</v>
      </c>
      <c r="F15" t="str">
        <f>IF(F13&lt;J$5,"Reject Null Hypothesis because p &lt; "&amp;J$5&amp;" (Variances are Different)","Accept Null Hypothesis because p &gt; "&amp;J$5&amp;" (Variances are the same)")</f>
        <v>Accept Null Hypothesis because p &gt; 0.05 (Variances are the same)</v>
      </c>
      <c r="M15" s="3"/>
    </row>
    <row r="16" spans="2:13" ht="13.15" thickBot="1">
      <c r="B16" s="83"/>
      <c r="C16" s="83"/>
      <c r="D16" s="10"/>
      <c r="E16" s="77" t="s">
        <v>8</v>
      </c>
      <c r="F16" s="1" t="str">
        <f>IF(G13&lt;J$5,"Reject Null Hypothesis because p &lt; "&amp;J$5&amp;" (Variances are Different)","Accept Null Hypothesis because p &gt; "&amp;J$5&amp;" (Variances are the same)")</f>
        <v>Accept Null Hypothesis because p &gt; 0.05 (Variances are the same)</v>
      </c>
      <c r="G16" s="1"/>
      <c r="H16" s="1"/>
      <c r="I16" s="1"/>
      <c r="J16" s="1"/>
      <c r="K16" s="1"/>
      <c r="L16" s="1"/>
      <c r="M16" s="5"/>
    </row>
    <row r="17" spans="2:13">
      <c r="B17" s="83"/>
      <c r="C17" s="83"/>
      <c r="D17" s="10"/>
    </row>
    <row r="18" spans="2:13" ht="13.15">
      <c r="B18" s="83"/>
      <c r="C18" s="83"/>
      <c r="D18" s="10"/>
      <c r="E18" s="8" t="str">
        <f>IF(AND(F13&lt;J5,G13&lt;J5),"Use t Test Assuming Unequal Variances","")</f>
        <v/>
      </c>
    </row>
    <row r="19" spans="2:13" ht="13.15" thickBot="1">
      <c r="B19" s="83"/>
      <c r="C19" s="83"/>
      <c r="D19" s="10"/>
    </row>
    <row r="20" spans="2:13" ht="13.15">
      <c r="B20" s="83"/>
      <c r="C20" s="83"/>
      <c r="D20" s="10"/>
      <c r="E20" s="78" t="s">
        <v>11</v>
      </c>
      <c r="F20" s="49"/>
    </row>
    <row r="21" spans="2:13" ht="13.15" thickBot="1">
      <c r="B21" s="83"/>
      <c r="C21" s="83"/>
      <c r="D21" s="10"/>
      <c r="E21" s="79" t="str">
        <f>IF(F10=G10,"Equal Sample Sizes","Unequal Sample Sizes")</f>
        <v>Unequal Sample Sizes</v>
      </c>
      <c r="F21" s="50"/>
    </row>
    <row r="22" spans="2:13">
      <c r="B22" s="83"/>
      <c r="C22" s="83"/>
      <c r="D22" s="10"/>
      <c r="E22" s="53"/>
      <c r="F22" s="47" t="str">
        <f>F7</f>
        <v>Data Group ONE</v>
      </c>
      <c r="G22" s="47" t="str">
        <f>G7</f>
        <v>Data Group TWO</v>
      </c>
      <c r="H22" s="47" t="s">
        <v>20</v>
      </c>
      <c r="I22" s="47" t="str">
        <f>(1-J5)*100 &amp;"% Confidence Interval"</f>
        <v>95% Confidence Interval</v>
      </c>
      <c r="J22" s="47"/>
      <c r="K22" s="46"/>
      <c r="L22" s="46"/>
      <c r="M22" s="48"/>
    </row>
    <row r="23" spans="2:13">
      <c r="B23" s="83"/>
      <c r="C23" s="83"/>
      <c r="D23" s="10"/>
      <c r="E23" s="76" t="s">
        <v>2</v>
      </c>
      <c r="F23">
        <f>AVERAGE($B:$B)</f>
        <v>23.625</v>
      </c>
      <c r="G23">
        <f>AVERAGE($C:$C)</f>
        <v>23.888888888888889</v>
      </c>
      <c r="H23" s="56">
        <f>F23-G23</f>
        <v>-0.26388888888888928</v>
      </c>
      <c r="I23" s="56">
        <f>H23-TINV(J5,F28)*SQRT(F24/F25+G24/G25)</f>
        <v>-1.6819889311936127</v>
      </c>
      <c r="J23" s="55">
        <f>H23+TINV(J5,F28)*SQRT(F24/F25+G24/G25)</f>
        <v>1.1542111534158341</v>
      </c>
      <c r="M23" s="3"/>
    </row>
    <row r="24" spans="2:13">
      <c r="B24" s="83"/>
      <c r="C24" s="83"/>
      <c r="D24" s="10"/>
      <c r="E24" s="76" t="s">
        <v>3</v>
      </c>
      <c r="F24">
        <f>VAR($B:$B)</f>
        <v>2.5535714285714284</v>
      </c>
      <c r="G24">
        <f>VAR($C:$C)</f>
        <v>1.1111111111111109</v>
      </c>
      <c r="M24" s="3"/>
    </row>
    <row r="25" spans="2:13">
      <c r="B25" s="83"/>
      <c r="C25" s="83"/>
      <c r="D25" s="10"/>
      <c r="E25" s="76" t="s">
        <v>4</v>
      </c>
      <c r="F25">
        <f>COUNT($B:$B)</f>
        <v>8</v>
      </c>
      <c r="G25">
        <f>COUNT($C:$C)</f>
        <v>9</v>
      </c>
      <c r="M25" s="3"/>
    </row>
    <row r="26" spans="2:13">
      <c r="B26" s="83"/>
      <c r="C26" s="83"/>
      <c r="D26" s="10"/>
      <c r="E26" s="76" t="s">
        <v>12</v>
      </c>
      <c r="F26">
        <f>((F25-1)*F24+(G25-1)*G24)/(F25+G25-2)</f>
        <v>1.784259259259259</v>
      </c>
      <c r="M26" s="3"/>
    </row>
    <row r="27" spans="2:13">
      <c r="B27" s="83"/>
      <c r="C27" s="83"/>
      <c r="D27" s="10"/>
      <c r="E27" s="76" t="s">
        <v>13</v>
      </c>
      <c r="F27" s="7">
        <v>0</v>
      </c>
      <c r="M27" s="3"/>
    </row>
    <row r="28" spans="2:13">
      <c r="B28" s="83"/>
      <c r="C28" s="83"/>
      <c r="D28" s="10"/>
      <c r="E28" s="76" t="s">
        <v>5</v>
      </c>
      <c r="F28">
        <f>F25+G25-2</f>
        <v>15</v>
      </c>
      <c r="M28" s="3"/>
    </row>
    <row r="29" spans="2:13">
      <c r="B29" s="83"/>
      <c r="C29" s="83"/>
      <c r="D29" s="10"/>
      <c r="E29" s="76" t="s">
        <v>14</v>
      </c>
      <c r="F29" s="54">
        <f>(F23-G23-F27)/(SQRT((F24+G24)/2)*SQRT(2/F25))</f>
        <v>-0.38989522684220695</v>
      </c>
      <c r="M29" s="3"/>
    </row>
    <row r="30" spans="2:13">
      <c r="B30" s="83"/>
      <c r="C30" s="83"/>
      <c r="D30" s="10"/>
      <c r="E30" s="76" t="s">
        <v>15</v>
      </c>
      <c r="F30" s="54">
        <f>TDIST(ABS(F29),F28,1)</f>
        <v>0.35104718490401116</v>
      </c>
      <c r="H30" t="str">
        <f>IF(F30&lt;J$5,"Reject Null Hypothesis because p &lt; "&amp;J$5&amp;" (Means are Different)","Accept Null Hypothesis because p &gt; "&amp;J$5&amp;" (Means are the same)")</f>
        <v>Accept Null Hypothesis because p &gt; 0.05 (Means are the same)</v>
      </c>
      <c r="M30" s="3"/>
    </row>
    <row r="31" spans="2:13">
      <c r="B31" s="83"/>
      <c r="C31" s="83"/>
      <c r="D31" s="10"/>
      <c r="E31" s="76" t="s">
        <v>16</v>
      </c>
      <c r="F31" s="54">
        <f>TINV(2*J$5,F28)</f>
        <v>1.7530503556925723</v>
      </c>
      <c r="M31" s="3"/>
    </row>
    <row r="32" spans="2:13">
      <c r="B32" s="83"/>
      <c r="C32" s="83"/>
      <c r="D32" s="10"/>
      <c r="E32" s="76" t="s">
        <v>17</v>
      </c>
      <c r="F32" s="54">
        <f>TDIST(ABS(F29),F28,2)</f>
        <v>0.70209436980802231</v>
      </c>
      <c r="H32" t="str">
        <f>IF(F32&lt;J$5,"Reject Null Hypothesis because p &lt; "&amp;J$5&amp;" (Means are Different)","Accept Null Hypothesis because p &gt; "&amp;J$5&amp;" (Means are the same)")</f>
        <v>Accept Null Hypothesis because p &gt; 0.05 (Means are the same)</v>
      </c>
      <c r="M32" s="3"/>
    </row>
    <row r="33" spans="2:13" ht="13.15" thickBot="1">
      <c r="B33" s="83"/>
      <c r="C33" s="83"/>
      <c r="D33" s="10"/>
      <c r="E33" s="77" t="s">
        <v>18</v>
      </c>
      <c r="F33" s="4">
        <f>TINV(J$5,F28)</f>
        <v>2.1314495455597742</v>
      </c>
      <c r="G33" s="1"/>
      <c r="H33" s="1"/>
      <c r="I33" s="1"/>
      <c r="J33" s="1"/>
      <c r="K33" s="1"/>
      <c r="L33" s="1"/>
      <c r="M33" s="5"/>
    </row>
    <row r="34" spans="2:13" ht="13.15" thickBot="1">
      <c r="B34" s="83"/>
      <c r="C34" s="83"/>
      <c r="D34" s="10"/>
    </row>
    <row r="35" spans="2:13" ht="13.15">
      <c r="B35" s="83"/>
      <c r="C35" s="83"/>
      <c r="D35" s="10"/>
      <c r="E35" s="78" t="s">
        <v>19</v>
      </c>
      <c r="F35" s="49"/>
    </row>
    <row r="36" spans="2:13" ht="13.15" thickBot="1">
      <c r="B36" s="83"/>
      <c r="C36" s="83"/>
      <c r="D36" s="10"/>
      <c r="E36" s="79" t="str">
        <f>IF(F10=G10,"Equal Sample Sizes","Unequal Sample Sizes")</f>
        <v>Unequal Sample Sizes</v>
      </c>
      <c r="F36" s="50"/>
    </row>
    <row r="37" spans="2:13">
      <c r="B37" s="83"/>
      <c r="C37" s="83"/>
      <c r="D37" s="10"/>
      <c r="E37" s="53"/>
      <c r="F37" s="47" t="str">
        <f>F22</f>
        <v>Data Group ONE</v>
      </c>
      <c r="G37" s="47" t="str">
        <f>G22</f>
        <v>Data Group TWO</v>
      </c>
      <c r="H37" s="47" t="s">
        <v>20</v>
      </c>
      <c r="I37" s="47" t="str">
        <f>(1-J5)*100 &amp;"% Confidence Interval"</f>
        <v>95% Confidence Interval</v>
      </c>
      <c r="J37" s="47"/>
      <c r="K37" s="46"/>
      <c r="L37" s="46"/>
      <c r="M37" s="48"/>
    </row>
    <row r="38" spans="2:13">
      <c r="B38" s="83"/>
      <c r="C38" s="83"/>
      <c r="D38" s="10"/>
      <c r="E38" s="76" t="s">
        <v>2</v>
      </c>
      <c r="F38">
        <f>AVERAGE($B:$B)</f>
        <v>23.625</v>
      </c>
      <c r="G38">
        <f>AVERAGE($C:$C)</f>
        <v>23.888888888888889</v>
      </c>
      <c r="H38" s="56">
        <f>F38-G38</f>
        <v>-0.26388888888888928</v>
      </c>
      <c r="I38" s="56">
        <f>H38-TINV(J$5,F42)*SQRT(F39/F40+G39/G40)</f>
        <v>-1.7135007609417723</v>
      </c>
      <c r="J38" s="55">
        <f>H38+TINV(J$5,F42)*SQRT(F39/F40+G39/G40)</f>
        <v>1.1857229831639937</v>
      </c>
      <c r="M38" s="3"/>
    </row>
    <row r="39" spans="2:13">
      <c r="B39" s="83"/>
      <c r="C39" s="83"/>
      <c r="D39" s="10"/>
      <c r="E39" s="76" t="s">
        <v>3</v>
      </c>
      <c r="F39">
        <f>VAR($B:$B)</f>
        <v>2.5535714285714284</v>
      </c>
      <c r="G39">
        <f>VAR($C:$C)</f>
        <v>1.1111111111111109</v>
      </c>
      <c r="M39" s="3"/>
    </row>
    <row r="40" spans="2:13">
      <c r="B40" s="83"/>
      <c r="C40" s="83"/>
      <c r="D40" s="10"/>
      <c r="E40" s="76" t="s">
        <v>4</v>
      </c>
      <c r="F40">
        <f>COUNT($B:$B)</f>
        <v>8</v>
      </c>
      <c r="G40">
        <f>COUNT($C:$C)</f>
        <v>9</v>
      </c>
      <c r="M40" s="3"/>
    </row>
    <row r="41" spans="2:13">
      <c r="B41" s="83"/>
      <c r="C41" s="83"/>
      <c r="D41" s="10"/>
      <c r="E41" s="76" t="s">
        <v>13</v>
      </c>
      <c r="F41" s="2">
        <v>0</v>
      </c>
      <c r="M41" s="3"/>
    </row>
    <row r="42" spans="2:13">
      <c r="B42" s="83"/>
      <c r="C42" s="83"/>
      <c r="D42" s="10"/>
      <c r="E42" s="76" t="s">
        <v>5</v>
      </c>
      <c r="F42">
        <f>ROUND((F39+G39)^2/((F39)^2/(F40-1)+(G39)^2/(G40-1)),0)</f>
        <v>12</v>
      </c>
      <c r="M42" s="3"/>
    </row>
    <row r="43" spans="2:13">
      <c r="B43" s="83"/>
      <c r="C43" s="83"/>
      <c r="D43" s="10"/>
      <c r="E43" s="76" t="s">
        <v>14</v>
      </c>
      <c r="F43" s="54">
        <f>(F38-G38-F41)/SQRT(F39/F40+G39/G40)</f>
        <v>-0.39663340774348083</v>
      </c>
      <c r="M43" s="3"/>
    </row>
    <row r="44" spans="2:13">
      <c r="B44" s="83"/>
      <c r="C44" s="83"/>
      <c r="D44" s="10"/>
      <c r="E44" s="76" t="s">
        <v>15</v>
      </c>
      <c r="F44" s="54">
        <f>TDIST(ABS(F43),F42,1)</f>
        <v>0.3493004243556026</v>
      </c>
      <c r="H44" t="str">
        <f>IF(F44&lt;J$5,"Reject Null Hypothesis because p &lt; "&amp;J$5&amp;" (Means are Different)","Accept Null Hypothesis because p &gt; "&amp;J$5&amp;" (Means are the same)")</f>
        <v>Accept Null Hypothesis because p &gt; 0.05 (Means are the same)</v>
      </c>
      <c r="M44" s="3"/>
    </row>
    <row r="45" spans="2:13">
      <c r="B45" s="83"/>
      <c r="C45" s="83"/>
      <c r="D45" s="10"/>
      <c r="E45" s="76" t="s">
        <v>16</v>
      </c>
      <c r="F45" s="54">
        <f>TINV(2*J$5,F42)</f>
        <v>1.7822875556493194</v>
      </c>
      <c r="M45" s="3"/>
    </row>
    <row r="46" spans="2:13">
      <c r="B46" s="83"/>
      <c r="C46" s="83"/>
      <c r="D46" s="10"/>
      <c r="E46" s="76" t="s">
        <v>17</v>
      </c>
      <c r="F46" s="54">
        <f>TDIST(ABS(F43),F42,2)</f>
        <v>0.6986008487112052</v>
      </c>
      <c r="H46" t="str">
        <f>IF(F46&lt;J$5,"Reject Null Hypothesis because p &lt; "&amp;J$5&amp;" (Means are Different)","Accept Null Hypothesis because p &gt; "&amp;J$5&amp;" (Means are the same)")</f>
        <v>Accept Null Hypothesis because p &gt; 0.05 (Means are the same)</v>
      </c>
      <c r="M46" s="3"/>
    </row>
    <row r="47" spans="2:13" ht="13.15" thickBot="1">
      <c r="B47" s="83"/>
      <c r="C47" s="83"/>
      <c r="D47" s="10"/>
      <c r="E47" s="77" t="s">
        <v>18</v>
      </c>
      <c r="F47" s="4">
        <f>TINV(J$5,F42)</f>
        <v>2.1788128296672284</v>
      </c>
      <c r="G47" s="1"/>
      <c r="H47" s="1"/>
      <c r="I47" s="1"/>
      <c r="J47" s="1"/>
      <c r="K47" s="1"/>
      <c r="L47" s="1"/>
      <c r="M47" s="5"/>
    </row>
    <row r="48" spans="2:13">
      <c r="B48" s="83"/>
      <c r="C48" s="83"/>
      <c r="D48" s="10"/>
    </row>
    <row r="49" spans="2:4">
      <c r="B49" s="83"/>
      <c r="C49" s="83"/>
      <c r="D49" s="10"/>
    </row>
    <row r="50" spans="2:4">
      <c r="B50" s="83"/>
      <c r="C50" s="83"/>
      <c r="D50" s="10"/>
    </row>
    <row r="51" spans="2:4">
      <c r="B51" s="83"/>
      <c r="C51" s="83"/>
      <c r="D51" s="10"/>
    </row>
    <row r="52" spans="2:4">
      <c r="B52" s="83"/>
      <c r="C52" s="83"/>
      <c r="D52" s="10"/>
    </row>
    <row r="53" spans="2:4">
      <c r="B53" s="83"/>
      <c r="C53" s="83"/>
      <c r="D53" s="10"/>
    </row>
    <row r="54" spans="2:4">
      <c r="B54" s="83"/>
      <c r="C54" s="83"/>
      <c r="D54" s="10"/>
    </row>
    <row r="55" spans="2:4">
      <c r="B55" s="83"/>
      <c r="C55" s="83"/>
      <c r="D55" s="10"/>
    </row>
    <row r="76" spans="2:2">
      <c r="B76" s="6" t="s">
        <v>21</v>
      </c>
    </row>
  </sheetData>
  <sheetProtection algorithmName="SHA-512" hashValue="Nzseod93xRPXi5+mTahanhlIzkjSp2NFGEweF1CLGt46wfYlFXeedNIsYJNxWLHnNqBWVwU5DE7KTeueF41Y7w==" saltValue="1Ya9PVMkmkVDtbTrU+qW8Q==" spinCount="100000" sheet="1" objects="1" scenarios="1"/>
  <autoFilter ref="B5:C5" xr:uid="{00000000-0009-0000-0000-000001000000}"/>
  <mergeCells count="2">
    <mergeCell ref="C2:E3"/>
    <mergeCell ref="F2:M3"/>
  </mergeCells>
  <pageMargins left="0.75" right="0.75" top="1" bottom="1" header="0.5" footer="0.5"/>
  <pageSetup scale="79" fitToHeight="0"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8BDED-5E26-4CC7-8CF4-4940D754BA34}">
  <sheetPr>
    <pageSetUpPr fitToPage="1"/>
  </sheetPr>
  <dimension ref="B1:L80"/>
  <sheetViews>
    <sheetView showGridLines="0" showRowColHeaders="0" zoomScale="130" zoomScaleNormal="130" workbookViewId="0">
      <selection activeCell="D6" sqref="D6:I6"/>
    </sheetView>
  </sheetViews>
  <sheetFormatPr defaultColWidth="8.88671875" defaultRowHeight="14.25" customHeight="1"/>
  <cols>
    <col min="1" max="1" width="2.6640625" style="14" customWidth="1"/>
    <col min="2" max="2" width="5.33203125" style="14" customWidth="1"/>
    <col min="3" max="12" width="11.6640625" style="14" customWidth="1"/>
    <col min="13" max="13" width="3.6640625" style="14" customWidth="1"/>
    <col min="14" max="16384" width="8.88671875" style="14"/>
  </cols>
  <sheetData>
    <row r="1" spans="2:9" ht="7.55" customHeight="1"/>
    <row r="2" spans="2:9" ht="28.2">
      <c r="C2" s="15" t="s">
        <v>42</v>
      </c>
      <c r="E2" s="62" t="s">
        <v>44</v>
      </c>
      <c r="F2" s="62"/>
      <c r="G2" s="62"/>
      <c r="H2" s="62"/>
      <c r="I2" s="62"/>
    </row>
    <row r="4" spans="2:9" ht="15.05">
      <c r="C4" s="16" t="s">
        <v>26</v>
      </c>
      <c r="D4" s="59"/>
      <c r="E4" s="60"/>
      <c r="F4" s="60"/>
      <c r="G4" s="60"/>
      <c r="H4" s="60"/>
      <c r="I4" s="61"/>
    </row>
    <row r="5" spans="2:9" ht="28.8" customHeight="1">
      <c r="C5" s="16" t="s">
        <v>30</v>
      </c>
      <c r="D5" s="63" t="s">
        <v>90</v>
      </c>
      <c r="E5" s="64"/>
      <c r="F5" s="64"/>
      <c r="G5" s="64"/>
      <c r="H5" s="64"/>
      <c r="I5" s="65"/>
    </row>
    <row r="6" spans="2:9" ht="15.05">
      <c r="C6" s="16" t="s">
        <v>41</v>
      </c>
      <c r="D6" s="59"/>
      <c r="E6" s="60"/>
      <c r="F6" s="60"/>
      <c r="G6" s="60"/>
      <c r="H6" s="60"/>
      <c r="I6" s="61"/>
    </row>
    <row r="7" spans="2:9" ht="15.05">
      <c r="C7" s="16" t="s">
        <v>40</v>
      </c>
      <c r="D7" s="59"/>
      <c r="E7" s="60"/>
      <c r="F7" s="60"/>
      <c r="G7" s="60"/>
      <c r="H7" s="60"/>
      <c r="I7" s="61"/>
    </row>
    <row r="8" spans="2:9" ht="26.3">
      <c r="F8" s="17"/>
    </row>
    <row r="9" spans="2:9" ht="19.45" customHeight="1">
      <c r="C9" s="13" t="s">
        <v>38</v>
      </c>
      <c r="D9" s="13" t="s">
        <v>39</v>
      </c>
      <c r="F9" s="18" t="str">
        <f>IF(C9=0,"",C9)</f>
        <v>Group ONE</v>
      </c>
      <c r="G9" s="18" t="str">
        <f>IF(D9=0,"",D9)</f>
        <v>Group TWO</v>
      </c>
    </row>
    <row r="10" spans="2:9" ht="15.05">
      <c r="B10" s="16">
        <v>1</v>
      </c>
      <c r="C10" s="11">
        <v>36</v>
      </c>
      <c r="D10" s="11">
        <v>43.069042546471501</v>
      </c>
      <c r="F10" s="19">
        <f>IF(MIN(C10:C79)=0,"",MIN(C10:C79))</f>
        <v>22.543397888755354</v>
      </c>
      <c r="G10" s="19">
        <f>IF(MIN(D10:D79)=0,"",MIN(D10:D79))</f>
        <v>14.725491076720544</v>
      </c>
      <c r="H10" s="20" t="s">
        <v>24</v>
      </c>
    </row>
    <row r="11" spans="2:9" ht="15.05">
      <c r="B11" s="16">
        <v>2</v>
      </c>
      <c r="C11" s="12">
        <v>35.950563211052327</v>
      </c>
      <c r="D11" s="12">
        <v>43.335852859662388</v>
      </c>
      <c r="F11" s="19">
        <f>IF(ISERROR(PERCENTILE(C10:C79,0.25)),"",PERCENTILE(C10:C79,0.25))</f>
        <v>37.270475930887343</v>
      </c>
      <c r="G11" s="19">
        <f>IF(ISERROR(PERCENTILE(D10:D79,0.25)),"",PERCENTILE(D10:D79,0.25))</f>
        <v>29.567795764648221</v>
      </c>
      <c r="H11" s="20" t="s">
        <v>25</v>
      </c>
    </row>
    <row r="12" spans="2:9" ht="15.05">
      <c r="B12" s="16">
        <v>3</v>
      </c>
      <c r="C12" s="12">
        <v>31.859145955170153</v>
      </c>
      <c r="D12" s="12">
        <v>29.111777930143901</v>
      </c>
      <c r="F12" s="19">
        <f>IF(ISERROR(MEDIAN(C10:C79)),"",MEDIAN(C10:C79))</f>
        <v>41.56556595379427</v>
      </c>
      <c r="G12" s="19">
        <f>IF(ISERROR(MEDIAN(D10:D79)),"",MEDIAN(D10:D79))</f>
        <v>34.806691486991099</v>
      </c>
      <c r="H12" s="20" t="s">
        <v>27</v>
      </c>
    </row>
    <row r="13" spans="2:9" ht="15.05">
      <c r="B13" s="16">
        <v>4</v>
      </c>
      <c r="C13" s="12">
        <v>40.276490459570049</v>
      </c>
      <c r="D13" s="12">
        <v>35.531578596973901</v>
      </c>
      <c r="F13" s="19">
        <f>IF(ISERROR(PERCENTILE(C10:C79,0.75)),"",PERCENTILE(C10:C79,0.75))</f>
        <v>43.999131563595554</v>
      </c>
      <c r="G13" s="19">
        <f>IF(ISERROR(PERCENTILE(D10:D79,0.75)),"",PERCENTILE(D10:D79,0.75))</f>
        <v>37.865645852612403</v>
      </c>
      <c r="H13" s="20" t="s">
        <v>28</v>
      </c>
    </row>
    <row r="14" spans="2:9" ht="15.05">
      <c r="B14" s="16">
        <v>5</v>
      </c>
      <c r="C14" s="12">
        <v>43.210217186004883</v>
      </c>
      <c r="D14" s="12">
        <v>39.686789941167916</v>
      </c>
      <c r="F14" s="19">
        <f>IF(MAX(C10:C79)=0,"",MAX(C10:C79))</f>
        <v>76.397681609866851</v>
      </c>
      <c r="G14" s="19">
        <f>IF(MAX(D10:D79)=0,"",MAX(D10:D79))</f>
        <v>43.335852859662388</v>
      </c>
      <c r="H14" s="20" t="s">
        <v>29</v>
      </c>
    </row>
    <row r="15" spans="2:9" ht="15.05" customHeight="1">
      <c r="B15" s="16">
        <v>6</v>
      </c>
      <c r="C15" s="12">
        <v>38.107726410399096</v>
      </c>
      <c r="D15" s="12">
        <v>43.322997703881121</v>
      </c>
      <c r="F15" s="19">
        <f>IF(F10=0,"",F10)</f>
        <v>22.543397888755354</v>
      </c>
      <c r="G15" s="19">
        <f>IF(G10=0,"",G10)</f>
        <v>14.725491076720544</v>
      </c>
      <c r="H15" s="21"/>
    </row>
    <row r="16" spans="2:9" ht="15.05">
      <c r="B16" s="16">
        <v>7</v>
      </c>
      <c r="C16" s="12">
        <v>40.664926040141737</v>
      </c>
      <c r="D16" s="12">
        <v>34.952569363373897</v>
      </c>
      <c r="F16" s="19">
        <f t="shared" ref="F16:F19" si="0">IF(ISERROR(F11-F10),"",F11-F10)</f>
        <v>14.727078042131989</v>
      </c>
      <c r="G16" s="19">
        <f>IF(ISERROR(G11-G10),"",G11-G10)</f>
        <v>14.842304687927676</v>
      </c>
      <c r="H16" s="21"/>
    </row>
    <row r="17" spans="2:12" ht="15.05">
      <c r="B17" s="16">
        <v>8</v>
      </c>
      <c r="C17" s="12">
        <v>38.379356578430304</v>
      </c>
      <c r="D17" s="12">
        <v>43.149987438559215</v>
      </c>
      <c r="F17" s="19">
        <f t="shared" si="0"/>
        <v>4.2950900229069262</v>
      </c>
      <c r="G17" s="19">
        <f>IF(ISERROR(G12-G11),"",G12-G11)</f>
        <v>5.2388957223428783</v>
      </c>
      <c r="H17" s="21"/>
    </row>
    <row r="18" spans="2:12" ht="15.05">
      <c r="B18" s="16">
        <v>9</v>
      </c>
      <c r="C18" s="12">
        <v>44.019859729023899</v>
      </c>
      <c r="D18" s="12">
        <v>37.614662028082272</v>
      </c>
      <c r="F18" s="19">
        <f t="shared" si="0"/>
        <v>2.4335656098012848</v>
      </c>
      <c r="G18" s="19">
        <f>IF(ISERROR(G13-G12),"",G13-G12)</f>
        <v>3.0589543656213039</v>
      </c>
      <c r="H18" s="21"/>
    </row>
    <row r="19" spans="2:12" ht="15.05">
      <c r="B19" s="16">
        <v>10</v>
      </c>
      <c r="C19" s="12">
        <v>76.397681609866851</v>
      </c>
      <c r="D19" s="12">
        <v>22.38</v>
      </c>
      <c r="F19" s="19">
        <f t="shared" si="0"/>
        <v>32.398550046271296</v>
      </c>
      <c r="G19" s="19">
        <f>IF(ISERROR(G14-G13),"",G14-G13)</f>
        <v>5.4702070070499857</v>
      </c>
      <c r="H19" s="21"/>
    </row>
    <row r="20" spans="2:12" ht="15.05">
      <c r="B20" s="16">
        <v>11</v>
      </c>
      <c r="C20" s="12">
        <v>42.615715564185749</v>
      </c>
      <c r="D20" s="12">
        <v>34.970292736320495</v>
      </c>
      <c r="F20" s="19">
        <f>IF(ISERROR(AVERAGE(C10:C79)),"",AVERAGE(C10:C79))</f>
        <v>41.633145272399844</v>
      </c>
      <c r="G20" s="19">
        <f>IF(ISERROR(AVERAGE(D10:D79)),"",AVERAGE(D10:D79))</f>
        <v>33.773871646755317</v>
      </c>
      <c r="H20" s="20" t="s">
        <v>2</v>
      </c>
    </row>
    <row r="21" spans="2:12" ht="15.05">
      <c r="B21" s="16">
        <v>12</v>
      </c>
      <c r="C21" s="12">
        <v>42.036200586858328</v>
      </c>
      <c r="D21" s="12">
        <v>32.422337693777507</v>
      </c>
      <c r="F21" s="19">
        <f>IF(ISERROR(STDEV(C10:C79)),"",STDEV(C10:C79))</f>
        <v>8.3437171519787245</v>
      </c>
      <c r="G21" s="19">
        <f>IF(ISERROR(STDEV(D10:D79)),"",STDEV(D10:D79))</f>
        <v>6.5631845662878687</v>
      </c>
      <c r="H21" s="20" t="s">
        <v>31</v>
      </c>
    </row>
    <row r="22" spans="2:12" ht="15.05">
      <c r="B22" s="16">
        <v>13</v>
      </c>
      <c r="C22" s="12">
        <v>42.297065860521833</v>
      </c>
      <c r="D22" s="12">
        <v>33.535765148291432</v>
      </c>
      <c r="E22" s="22"/>
      <c r="F22" s="23"/>
    </row>
    <row r="23" spans="2:12" ht="15.05">
      <c r="B23" s="16">
        <v>14</v>
      </c>
      <c r="C23" s="12">
        <v>46.008108437572503</v>
      </c>
      <c r="D23" s="12">
        <v>37.090765223698526</v>
      </c>
      <c r="E23" s="24"/>
    </row>
    <row r="24" spans="2:12" ht="15.05">
      <c r="B24" s="16">
        <v>15</v>
      </c>
      <c r="C24" s="12">
        <v>47.067224981335407</v>
      </c>
      <c r="D24" s="12">
        <v>32.736983020082377</v>
      </c>
    </row>
    <row r="25" spans="2:12" ht="15.05">
      <c r="B25" s="16">
        <v>16</v>
      </c>
      <c r="C25" s="12">
        <v>36.684174528628738</v>
      </c>
      <c r="D25" s="12">
        <v>29.719801709482994</v>
      </c>
    </row>
    <row r="26" spans="2:12" ht="15.05">
      <c r="B26" s="16">
        <v>17</v>
      </c>
      <c r="C26" s="12">
        <v>42.307985209128368</v>
      </c>
      <c r="D26" s="12">
        <v>34.090227286363366</v>
      </c>
    </row>
    <row r="27" spans="2:12" ht="15.05">
      <c r="B27" s="16">
        <v>18</v>
      </c>
      <c r="C27" s="12">
        <v>39.653312268656293</v>
      </c>
      <c r="D27" s="12">
        <v>27.970400603265599</v>
      </c>
      <c r="K27" s="58"/>
      <c r="L27" s="58"/>
    </row>
    <row r="28" spans="2:12" ht="15.05">
      <c r="B28" s="16">
        <v>19</v>
      </c>
      <c r="C28" s="12">
        <v>30.799860045435953</v>
      </c>
      <c r="D28" s="12">
        <v>28.323456707950466</v>
      </c>
    </row>
    <row r="29" spans="2:12" ht="15.05">
      <c r="B29" s="16">
        <v>20</v>
      </c>
      <c r="C29" s="12">
        <v>42.392000000000003</v>
      </c>
      <c r="D29" s="12">
        <v>26.82907198240013</v>
      </c>
    </row>
    <row r="30" spans="2:12" ht="15.05">
      <c r="B30" s="16">
        <v>21</v>
      </c>
      <c r="C30" s="12">
        <v>22.543397888755354</v>
      </c>
      <c r="D30" s="12">
        <v>14.725491076720544</v>
      </c>
    </row>
    <row r="31" spans="2:12" ht="15.05">
      <c r="B31" s="16">
        <v>22</v>
      </c>
      <c r="C31" s="12">
        <v>37.959656936724706</v>
      </c>
      <c r="D31" s="12">
        <v>41.005912306992627</v>
      </c>
    </row>
    <row r="32" spans="2:12" ht="15.05">
      <c r="B32" s="16">
        <v>23</v>
      </c>
      <c r="C32" s="12">
        <v>42.792611598851792</v>
      </c>
      <c r="D32" s="12">
        <v>38.618597326202796</v>
      </c>
    </row>
    <row r="33" spans="2:4" ht="15.05">
      <c r="B33" s="16">
        <v>24</v>
      </c>
      <c r="C33" s="12">
        <v>47.884005784387902</v>
      </c>
      <c r="D33" s="12">
        <v>33.289000000000001</v>
      </c>
    </row>
    <row r="34" spans="2:4" ht="15.05">
      <c r="B34" s="16">
        <v>25</v>
      </c>
      <c r="C34" s="12">
        <v>36.595130505554408</v>
      </c>
      <c r="D34" s="12">
        <v>39.381999999999998</v>
      </c>
    </row>
    <row r="35" spans="2:4" ht="15.05">
      <c r="B35" s="16">
        <v>26</v>
      </c>
      <c r="C35" s="12">
        <v>33.964268217541481</v>
      </c>
      <c r="D35" s="12">
        <v>36.747412982126058</v>
      </c>
    </row>
    <row r="36" spans="2:4" ht="15.05">
      <c r="B36" s="16">
        <v>27</v>
      </c>
      <c r="C36" s="12">
        <v>37.465909731640217</v>
      </c>
      <c r="D36" s="12">
        <v>30.575759537838405</v>
      </c>
    </row>
    <row r="37" spans="2:4" ht="15.05">
      <c r="B37" s="16">
        <v>28</v>
      </c>
      <c r="C37" s="12">
        <v>39.44814672606681</v>
      </c>
      <c r="D37" s="12">
        <v>39.519651805521157</v>
      </c>
    </row>
    <row r="38" spans="2:4" ht="15.05">
      <c r="B38" s="16">
        <v>29</v>
      </c>
      <c r="C38" s="12">
        <v>50.834598939555207</v>
      </c>
      <c r="D38" s="12">
        <v>22.390999999999998</v>
      </c>
    </row>
    <row r="39" spans="2:4" ht="15.05">
      <c r="B39" s="16">
        <v>30</v>
      </c>
      <c r="C39" s="12">
        <v>42.302347568778323</v>
      </c>
      <c r="D39" s="12">
        <v>36.496320765352181</v>
      </c>
    </row>
    <row r="40" spans="2:4" ht="15.05">
      <c r="B40" s="16">
        <v>31</v>
      </c>
      <c r="C40" s="12">
        <v>36.310381137967347</v>
      </c>
      <c r="D40" s="12">
        <v>27.80042997998369</v>
      </c>
    </row>
    <row r="41" spans="2:4" ht="15.05">
      <c r="B41" s="16">
        <v>32</v>
      </c>
      <c r="C41" s="12">
        <v>49.877578255149309</v>
      </c>
      <c r="D41" s="12">
        <v>37.572013024964512</v>
      </c>
    </row>
    <row r="42" spans="2:4" ht="15.05">
      <c r="B42" s="16">
        <v>33</v>
      </c>
      <c r="C42" s="12">
        <v>50.436197833351272</v>
      </c>
      <c r="D42" s="12">
        <v>35.790444450733204</v>
      </c>
    </row>
    <row r="43" spans="2:4" ht="15.05">
      <c r="B43" s="16">
        <v>34</v>
      </c>
      <c r="C43" s="12">
        <v>43.992222175119437</v>
      </c>
      <c r="D43" s="12">
        <v>34.660813610608294</v>
      </c>
    </row>
    <row r="44" spans="2:4" ht="15.05">
      <c r="B44" s="16">
        <v>35</v>
      </c>
      <c r="C44" s="12">
        <v>48.564230524237693</v>
      </c>
      <c r="D44" s="12">
        <v>24.477</v>
      </c>
    </row>
    <row r="45" spans="2:4" ht="15.05">
      <c r="B45" s="16">
        <v>36</v>
      </c>
      <c r="C45" s="12">
        <v>41.094931320730211</v>
      </c>
      <c r="D45" s="12">
        <v>32.963171896198972</v>
      </c>
    </row>
    <row r="46" spans="2:4" ht="15.05">
      <c r="B46" s="16">
        <v>37</v>
      </c>
      <c r="C46" s="12"/>
      <c r="D46" s="12"/>
    </row>
    <row r="47" spans="2:4" ht="15.05">
      <c r="B47" s="16">
        <v>38</v>
      </c>
      <c r="C47" s="12"/>
      <c r="D47" s="12"/>
    </row>
    <row r="48" spans="2:4" ht="15.05">
      <c r="B48" s="16">
        <v>39</v>
      </c>
      <c r="C48" s="12"/>
      <c r="D48" s="12"/>
    </row>
    <row r="49" spans="2:4" ht="15.05">
      <c r="B49" s="16">
        <v>40</v>
      </c>
      <c r="C49" s="12"/>
      <c r="D49" s="12"/>
    </row>
    <row r="50" spans="2:4" ht="15.05">
      <c r="B50" s="16">
        <v>41</v>
      </c>
      <c r="C50" s="12"/>
      <c r="D50" s="12"/>
    </row>
    <row r="51" spans="2:4" ht="15.05">
      <c r="B51" s="16">
        <v>42</v>
      </c>
      <c r="C51" s="12"/>
      <c r="D51" s="12"/>
    </row>
    <row r="52" spans="2:4" ht="15.05">
      <c r="B52" s="16">
        <v>43</v>
      </c>
      <c r="C52" s="12"/>
      <c r="D52" s="12"/>
    </row>
    <row r="53" spans="2:4" ht="15.05">
      <c r="B53" s="16">
        <v>44</v>
      </c>
      <c r="C53" s="12"/>
      <c r="D53" s="12"/>
    </row>
    <row r="54" spans="2:4" ht="15.05">
      <c r="B54" s="16">
        <v>45</v>
      </c>
      <c r="C54" s="12"/>
      <c r="D54" s="12"/>
    </row>
    <row r="55" spans="2:4" ht="15.05">
      <c r="B55" s="16">
        <v>46</v>
      </c>
      <c r="C55" s="12"/>
      <c r="D55" s="12"/>
    </row>
    <row r="56" spans="2:4" ht="15.05">
      <c r="B56" s="16">
        <v>47</v>
      </c>
      <c r="C56" s="12"/>
      <c r="D56" s="12"/>
    </row>
    <row r="57" spans="2:4" ht="15.05">
      <c r="B57" s="16">
        <v>48</v>
      </c>
      <c r="C57" s="12"/>
      <c r="D57" s="12"/>
    </row>
    <row r="58" spans="2:4" ht="15.05">
      <c r="B58" s="16">
        <v>49</v>
      </c>
      <c r="C58" s="12"/>
      <c r="D58" s="12"/>
    </row>
    <row r="59" spans="2:4" ht="15.05">
      <c r="B59" s="16">
        <v>50</v>
      </c>
      <c r="C59" s="12"/>
      <c r="D59" s="12"/>
    </row>
    <row r="60" spans="2:4" ht="15.05">
      <c r="B60" s="16">
        <v>51</v>
      </c>
      <c r="C60" s="12"/>
      <c r="D60" s="12"/>
    </row>
    <row r="61" spans="2:4" ht="15.05">
      <c r="B61" s="16">
        <v>52</v>
      </c>
      <c r="C61" s="12"/>
      <c r="D61" s="12"/>
    </row>
    <row r="62" spans="2:4" ht="15.05">
      <c r="B62" s="16">
        <v>53</v>
      </c>
      <c r="C62" s="12"/>
      <c r="D62" s="12"/>
    </row>
    <row r="63" spans="2:4" ht="15.05">
      <c r="B63" s="16">
        <v>54</v>
      </c>
      <c r="C63" s="12"/>
      <c r="D63" s="12"/>
    </row>
    <row r="64" spans="2:4" ht="15.05">
      <c r="B64" s="16">
        <v>55</v>
      </c>
      <c r="C64" s="12"/>
      <c r="D64" s="12"/>
    </row>
    <row r="65" spans="2:4" ht="15.05">
      <c r="B65" s="16">
        <v>56</v>
      </c>
      <c r="C65" s="12"/>
      <c r="D65" s="12"/>
    </row>
    <row r="66" spans="2:4" ht="15.05">
      <c r="B66" s="16">
        <v>57</v>
      </c>
      <c r="C66" s="12"/>
      <c r="D66" s="12"/>
    </row>
    <row r="67" spans="2:4" ht="15.05">
      <c r="B67" s="16">
        <v>58</v>
      </c>
      <c r="C67" s="12"/>
      <c r="D67" s="12"/>
    </row>
    <row r="68" spans="2:4" ht="15.05">
      <c r="B68" s="16">
        <v>59</v>
      </c>
      <c r="C68" s="12"/>
      <c r="D68" s="12"/>
    </row>
    <row r="69" spans="2:4" ht="15.05">
      <c r="B69" s="16">
        <v>60</v>
      </c>
      <c r="C69" s="12"/>
      <c r="D69" s="12"/>
    </row>
    <row r="70" spans="2:4" ht="15.05">
      <c r="B70" s="16">
        <v>61</v>
      </c>
      <c r="C70" s="12"/>
      <c r="D70" s="12"/>
    </row>
    <row r="71" spans="2:4" ht="15.05">
      <c r="B71" s="16">
        <v>62</v>
      </c>
      <c r="C71" s="12"/>
      <c r="D71" s="12"/>
    </row>
    <row r="72" spans="2:4" ht="15.05">
      <c r="B72" s="16">
        <v>63</v>
      </c>
      <c r="C72" s="12"/>
      <c r="D72" s="12"/>
    </row>
    <row r="73" spans="2:4" ht="15.05">
      <c r="B73" s="16">
        <v>64</v>
      </c>
      <c r="C73" s="12"/>
      <c r="D73" s="12"/>
    </row>
    <row r="74" spans="2:4" ht="15.05">
      <c r="B74" s="16">
        <v>65</v>
      </c>
      <c r="C74" s="12"/>
      <c r="D74" s="12"/>
    </row>
    <row r="75" spans="2:4" ht="15.05">
      <c r="B75" s="16">
        <v>66</v>
      </c>
      <c r="C75" s="12"/>
      <c r="D75" s="12"/>
    </row>
    <row r="76" spans="2:4" ht="15.05">
      <c r="B76" s="16">
        <v>67</v>
      </c>
      <c r="C76" s="12"/>
      <c r="D76" s="12"/>
    </row>
    <row r="77" spans="2:4" ht="15.05">
      <c r="B77" s="16">
        <v>68</v>
      </c>
      <c r="C77" s="12"/>
      <c r="D77" s="12"/>
    </row>
    <row r="78" spans="2:4" ht="15.05">
      <c r="B78" s="16">
        <v>69</v>
      </c>
      <c r="C78" s="12"/>
      <c r="D78" s="12"/>
    </row>
    <row r="79" spans="2:4" ht="15.05">
      <c r="B79" s="16">
        <v>70</v>
      </c>
      <c r="C79" s="12"/>
      <c r="D79" s="12"/>
    </row>
    <row r="80" spans="2:4" s="26" customFormat="1" ht="15.05" customHeight="1">
      <c r="B80" s="25"/>
    </row>
  </sheetData>
  <sheetProtection algorithmName="SHA-512" hashValue="cLcOzLI2dz6cDn9fbgzvZrz0ePTa+bYDUBT9RDoptDubiksQhsafEl2ZuQlRhSIOxk9vEloQIIDThv9MeHmflQ==" saltValue="XG8F+asKTn6Lvl28uapw3Q==" spinCount="100000" sheet="1" objects="1" scenarios="1"/>
  <mergeCells count="6">
    <mergeCell ref="K27:L27"/>
    <mergeCell ref="D6:I6"/>
    <mergeCell ref="D7:I7"/>
    <mergeCell ref="E2:I2"/>
    <mergeCell ref="D4:I4"/>
    <mergeCell ref="D5:I5"/>
  </mergeCells>
  <printOptions horizontalCentered="1" verticalCentered="1"/>
  <pageMargins left="0.1" right="0.1" top="0.1" bottom="0.1" header="0.2" footer="0.2"/>
  <pageSetup scale="8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E4C21-BCC6-453D-B3D9-FB4251938425}">
  <sheetPr>
    <pageSetUpPr fitToPage="1"/>
  </sheetPr>
  <dimension ref="B1:O47"/>
  <sheetViews>
    <sheetView showGridLines="0" showRowColHeaders="0" zoomScale="115" zoomScaleNormal="115" workbookViewId="0">
      <selection activeCell="O16" sqref="O16"/>
    </sheetView>
  </sheetViews>
  <sheetFormatPr defaultColWidth="8.88671875" defaultRowHeight="14.25" customHeight="1"/>
  <cols>
    <col min="1" max="1" width="2.6640625" style="14" customWidth="1"/>
    <col min="2" max="2" width="5.33203125" style="14" customWidth="1"/>
    <col min="3" max="3" width="14.77734375" style="14" customWidth="1"/>
    <col min="4" max="4" width="13.6640625" style="14" customWidth="1"/>
    <col min="5" max="5" width="5.88671875" style="14" customWidth="1"/>
    <col min="6" max="6" width="13.6640625" style="14" customWidth="1"/>
    <col min="7" max="7" width="10.6640625" style="14" customWidth="1"/>
    <col min="8" max="12" width="8.88671875" style="14"/>
    <col min="13" max="13" width="3.5546875" style="14" customWidth="1"/>
    <col min="14" max="15" width="8.88671875" style="14"/>
    <col min="16" max="16" width="3.6640625" style="14" customWidth="1"/>
    <col min="17" max="16384" width="8.88671875" style="14"/>
  </cols>
  <sheetData>
    <row r="1" spans="2:13" ht="8.3000000000000007" customHeight="1"/>
    <row r="2" spans="2:13" ht="28.2">
      <c r="C2" s="15" t="s">
        <v>42</v>
      </c>
      <c r="E2" s="62" t="s">
        <v>43</v>
      </c>
      <c r="F2" s="62"/>
      <c r="G2" s="62"/>
      <c r="H2" s="62"/>
      <c r="I2" s="62"/>
      <c r="J2" s="62"/>
      <c r="K2" s="62"/>
      <c r="L2" s="62"/>
      <c r="M2" s="62"/>
    </row>
    <row r="3" spans="2:13" ht="13.8" customHeight="1"/>
    <row r="4" spans="2:13" ht="15.05" customHeight="1">
      <c r="C4" s="16" t="s">
        <v>26</v>
      </c>
      <c r="D4" s="68"/>
      <c r="E4" s="68"/>
      <c r="F4" s="68"/>
      <c r="G4" s="68"/>
      <c r="H4" s="68"/>
      <c r="I4" s="68"/>
      <c r="J4" s="68"/>
      <c r="K4" s="68"/>
      <c r="L4" s="68"/>
      <c r="M4" s="68"/>
    </row>
    <row r="5" spans="2:13" ht="28.8" customHeight="1">
      <c r="C5" s="16" t="s">
        <v>30</v>
      </c>
      <c r="D5" s="69" t="s">
        <v>35</v>
      </c>
      <c r="E5" s="69"/>
      <c r="F5" s="69"/>
      <c r="G5" s="69"/>
      <c r="H5" s="69"/>
      <c r="I5" s="69"/>
      <c r="J5" s="69"/>
      <c r="K5" s="69"/>
      <c r="L5" s="69"/>
      <c r="M5" s="69"/>
    </row>
    <row r="6" spans="2:13" ht="15.05" customHeight="1">
      <c r="C6" s="16" t="s">
        <v>41</v>
      </c>
      <c r="D6" s="70"/>
      <c r="E6" s="70"/>
      <c r="F6" s="70"/>
      <c r="G6" s="70"/>
      <c r="H6" s="70"/>
      <c r="I6" s="70"/>
      <c r="J6" s="70"/>
      <c r="K6" s="70"/>
      <c r="L6" s="70"/>
      <c r="M6" s="70"/>
    </row>
    <row r="7" spans="2:13" ht="15.05" customHeight="1">
      <c r="C7" s="16" t="s">
        <v>40</v>
      </c>
      <c r="D7" s="70"/>
      <c r="E7" s="70"/>
      <c r="F7" s="70"/>
      <c r="G7" s="70"/>
      <c r="H7" s="70"/>
      <c r="I7" s="70"/>
      <c r="J7" s="70"/>
      <c r="K7" s="70"/>
      <c r="L7" s="70"/>
      <c r="M7" s="70"/>
    </row>
    <row r="8" spans="2:13" ht="15.05" customHeight="1">
      <c r="B8" s="30"/>
    </row>
    <row r="9" spans="2:13" ht="15.05">
      <c r="C9" s="29" t="s">
        <v>32</v>
      </c>
      <c r="D9" s="29" t="s">
        <v>33</v>
      </c>
    </row>
    <row r="10" spans="2:13" ht="20.05" customHeight="1">
      <c r="B10" s="16" t="s">
        <v>34</v>
      </c>
      <c r="C10" s="13" t="s">
        <v>91</v>
      </c>
      <c r="D10" s="13" t="s">
        <v>92</v>
      </c>
    </row>
    <row r="11" spans="2:13" ht="15.05">
      <c r="B11" s="16">
        <v>1</v>
      </c>
      <c r="C11" s="28">
        <v>3</v>
      </c>
      <c r="D11" s="28">
        <v>4</v>
      </c>
    </row>
    <row r="12" spans="2:13" ht="15.05">
      <c r="B12" s="16">
        <v>2</v>
      </c>
      <c r="C12" s="28">
        <v>8</v>
      </c>
      <c r="D12" s="28">
        <v>12</v>
      </c>
    </row>
    <row r="13" spans="2:13" ht="15.05">
      <c r="B13" s="16">
        <v>3</v>
      </c>
      <c r="C13" s="28">
        <v>13</v>
      </c>
      <c r="D13" s="28">
        <v>19</v>
      </c>
      <c r="E13" s="71" t="str">
        <f>IF(ISBLANK(D10),"",D10)</f>
        <v>Mark</v>
      </c>
    </row>
    <row r="14" spans="2:13" ht="15.05">
      <c r="B14" s="16">
        <v>4</v>
      </c>
      <c r="C14" s="28">
        <v>18</v>
      </c>
      <c r="D14" s="28">
        <v>41</v>
      </c>
      <c r="E14" s="71"/>
    </row>
    <row r="15" spans="2:13" ht="15.05">
      <c r="B15" s="16">
        <v>5</v>
      </c>
      <c r="C15" s="28">
        <v>31</v>
      </c>
      <c r="D15" s="28">
        <v>52</v>
      </c>
      <c r="E15" s="71"/>
    </row>
    <row r="16" spans="2:13" ht="15.05" customHeight="1">
      <c r="B16" s="16">
        <v>6</v>
      </c>
      <c r="C16" s="28">
        <v>34</v>
      </c>
      <c r="D16" s="28">
        <v>78</v>
      </c>
      <c r="E16" s="71"/>
    </row>
    <row r="17" spans="2:12" ht="15.05">
      <c r="B17" s="16">
        <v>7</v>
      </c>
      <c r="C17" s="28">
        <v>58</v>
      </c>
      <c r="D17" s="28">
        <v>105</v>
      </c>
      <c r="E17" s="71"/>
    </row>
    <row r="18" spans="2:12" ht="15.05">
      <c r="B18" s="16">
        <v>8</v>
      </c>
      <c r="C18" s="28">
        <v>64</v>
      </c>
      <c r="D18" s="28">
        <v>148</v>
      </c>
      <c r="E18" s="71"/>
    </row>
    <row r="19" spans="2:12" ht="15.05">
      <c r="B19" s="16">
        <v>9</v>
      </c>
      <c r="C19" s="28">
        <v>74</v>
      </c>
      <c r="D19" s="28">
        <v>218</v>
      </c>
      <c r="E19" s="71"/>
    </row>
    <row r="20" spans="2:12" ht="15.05">
      <c r="B20" s="16">
        <v>10</v>
      </c>
      <c r="C20" s="28">
        <v>67</v>
      </c>
      <c r="D20" s="28">
        <v>247</v>
      </c>
      <c r="E20" s="71"/>
    </row>
    <row r="21" spans="2:12" ht="15.05">
      <c r="B21" s="16">
        <v>11</v>
      </c>
      <c r="C21" s="28">
        <v>79</v>
      </c>
      <c r="D21" s="28">
        <v>401</v>
      </c>
      <c r="E21" s="71"/>
    </row>
    <row r="22" spans="2:12" ht="15.05">
      <c r="B22" s="16">
        <v>12</v>
      </c>
      <c r="C22" s="28">
        <v>86</v>
      </c>
      <c r="D22" s="28">
        <v>522</v>
      </c>
      <c r="E22" s="71"/>
    </row>
    <row r="23" spans="2:12" ht="15.05">
      <c r="B23" s="16">
        <v>13</v>
      </c>
      <c r="C23" s="28"/>
      <c r="D23" s="28"/>
      <c r="E23" s="71"/>
    </row>
    <row r="24" spans="2:12" ht="15.05">
      <c r="B24" s="16">
        <v>14</v>
      </c>
      <c r="C24" s="28"/>
      <c r="D24" s="28"/>
    </row>
    <row r="25" spans="2:12" ht="15.05">
      <c r="B25" s="16">
        <v>15</v>
      </c>
      <c r="C25" s="28"/>
      <c r="D25" s="28"/>
    </row>
    <row r="26" spans="2:12" ht="15.05">
      <c r="B26" s="16">
        <v>16</v>
      </c>
      <c r="C26" s="28"/>
      <c r="D26" s="28"/>
    </row>
    <row r="27" spans="2:12" ht="15.05">
      <c r="B27" s="16">
        <v>17</v>
      </c>
      <c r="C27" s="28"/>
      <c r="D27" s="28"/>
    </row>
    <row r="28" spans="2:12" ht="15.05">
      <c r="B28" s="16">
        <v>18</v>
      </c>
      <c r="C28" s="28"/>
      <c r="D28" s="28"/>
      <c r="G28" s="31"/>
      <c r="H28" s="67" t="str">
        <f>IF(ISBLANK(C10),"",C10)</f>
        <v>Speed</v>
      </c>
      <c r="I28" s="67"/>
    </row>
    <row r="29" spans="2:12" ht="15.05">
      <c r="B29" s="16">
        <v>19</v>
      </c>
      <c r="C29" s="28"/>
      <c r="D29" s="28"/>
    </row>
    <row r="30" spans="2:12" ht="15.05">
      <c r="B30" s="16">
        <v>20</v>
      </c>
      <c r="C30" s="28"/>
      <c r="D30" s="28"/>
      <c r="F30" s="32" t="s">
        <v>36</v>
      </c>
      <c r="G30" s="33">
        <f>IF(ISERROR(CORREL(C11:C30,D11:D30)),"",CORREL(C11:C30,D11:D30))</f>
        <v>0.87576655429207029</v>
      </c>
      <c r="H30" s="34"/>
      <c r="I30" s="34"/>
      <c r="J30" s="32" t="s">
        <v>37</v>
      </c>
      <c r="K30" s="33">
        <f>IF(ISERROR(PEARSON(C11:C30,D11:D30)),"",PEARSON(C11:C30,D11:D30))</f>
        <v>0.87576655429207029</v>
      </c>
      <c r="L30" s="34"/>
    </row>
    <row r="31" spans="2:12" s="26" customFormat="1" ht="15.05" customHeight="1">
      <c r="B31" s="35"/>
      <c r="C31" s="25"/>
      <c r="D31" s="25"/>
      <c r="F31" s="36"/>
      <c r="G31" s="36"/>
      <c r="H31" s="36"/>
      <c r="I31" s="36"/>
      <c r="J31" s="36"/>
      <c r="K31" s="36"/>
      <c r="L31" s="36"/>
    </row>
    <row r="32" spans="2:12" s="26" customFormat="1" ht="15.05" customHeight="1">
      <c r="B32" s="37"/>
      <c r="C32" s="25"/>
      <c r="D32" s="25"/>
      <c r="F32" s="38"/>
      <c r="G32" s="39"/>
    </row>
    <row r="33" spans="2:15" s="26" customFormat="1" ht="15.05" customHeight="1">
      <c r="B33" s="40"/>
      <c r="C33" s="40"/>
      <c r="D33" s="40"/>
      <c r="E33" s="40"/>
      <c r="F33" s="40"/>
      <c r="G33" s="40"/>
      <c r="H33" s="40"/>
      <c r="I33" s="40"/>
      <c r="L33" s="40"/>
      <c r="M33" s="40"/>
      <c r="N33" s="40"/>
      <c r="O33" s="40"/>
    </row>
    <row r="34" spans="2:15" s="26" customFormat="1" ht="15.05" customHeight="1">
      <c r="B34" s="40"/>
      <c r="C34" s="40"/>
      <c r="D34" s="40"/>
      <c r="E34" s="40"/>
      <c r="F34" s="40"/>
      <c r="G34" s="40"/>
      <c r="H34" s="40"/>
      <c r="I34" s="40"/>
      <c r="L34" s="40"/>
      <c r="M34" s="40"/>
      <c r="N34" s="40"/>
      <c r="O34" s="40"/>
    </row>
    <row r="35" spans="2:15" s="26" customFormat="1" ht="15.05" customHeight="1">
      <c r="B35" s="40"/>
      <c r="C35" s="40"/>
      <c r="D35" s="40"/>
      <c r="E35" s="40"/>
      <c r="F35" s="40"/>
      <c r="G35" s="40"/>
      <c r="H35" s="40"/>
      <c r="I35" s="40"/>
      <c r="L35" s="40"/>
      <c r="M35" s="40"/>
      <c r="N35" s="40"/>
      <c r="O35" s="40"/>
    </row>
    <row r="36" spans="2:15" s="26" customFormat="1" ht="15.05" customHeight="1">
      <c r="B36" s="40"/>
      <c r="C36" s="40"/>
      <c r="D36" s="40"/>
      <c r="E36" s="40"/>
      <c r="F36" s="40"/>
      <c r="G36" s="40"/>
      <c r="H36" s="40"/>
      <c r="I36" s="40"/>
      <c r="J36" s="40"/>
      <c r="K36" s="40"/>
      <c r="L36" s="40"/>
      <c r="M36" s="40"/>
      <c r="N36" s="40"/>
      <c r="O36" s="40"/>
    </row>
    <row r="37" spans="2:15" s="26" customFormat="1" ht="15.05" customHeight="1">
      <c r="B37" s="40"/>
      <c r="C37" s="40"/>
      <c r="D37" s="40"/>
      <c r="E37" s="40"/>
      <c r="F37" s="40"/>
      <c r="G37" s="40"/>
      <c r="H37" s="40"/>
      <c r="I37" s="40"/>
      <c r="J37" s="40"/>
      <c r="K37" s="40"/>
      <c r="L37" s="40"/>
      <c r="M37" s="40"/>
      <c r="N37" s="40"/>
      <c r="O37" s="40"/>
    </row>
    <row r="38" spans="2:15" s="26" customFormat="1" ht="15.05" customHeight="1">
      <c r="B38" s="27"/>
      <c r="C38" s="27"/>
      <c r="D38" s="27"/>
    </row>
    <row r="39" spans="2:15" s="26" customFormat="1" ht="15.05" customHeight="1">
      <c r="B39" s="66"/>
      <c r="C39" s="66"/>
      <c r="D39" s="66"/>
      <c r="E39" s="66"/>
      <c r="F39" s="66"/>
      <c r="G39" s="66"/>
      <c r="H39" s="66"/>
      <c r="I39" s="66"/>
      <c r="J39" s="66"/>
      <c r="K39" s="66"/>
      <c r="L39" s="66"/>
      <c r="M39" s="66"/>
      <c r="N39" s="66"/>
      <c r="O39" s="66"/>
    </row>
    <row r="40" spans="2:15" s="26" customFormat="1" ht="15.05" customHeight="1">
      <c r="B40" s="27"/>
      <c r="C40" s="27"/>
      <c r="D40" s="27"/>
    </row>
    <row r="41" spans="2:15" s="26" customFormat="1" ht="15.05" customHeight="1">
      <c r="B41" s="41"/>
      <c r="C41" s="27"/>
      <c r="D41" s="27"/>
    </row>
    <row r="42" spans="2:15" s="26" customFormat="1" ht="15.05" customHeight="1">
      <c r="B42" s="42"/>
      <c r="C42" s="27"/>
      <c r="D42" s="27"/>
    </row>
    <row r="43" spans="2:15" ht="15.05" customHeight="1">
      <c r="B43" s="42"/>
    </row>
    <row r="44" spans="2:15" ht="15.05" customHeight="1">
      <c r="B44" s="42"/>
    </row>
    <row r="45" spans="2:15" ht="14.25" customHeight="1">
      <c r="B45" s="42"/>
    </row>
    <row r="46" spans="2:15" ht="14.25" customHeight="1">
      <c r="B46" s="42"/>
    </row>
    <row r="47" spans="2:15" ht="14.25" customHeight="1">
      <c r="B47" s="42"/>
    </row>
  </sheetData>
  <sheetProtection algorithmName="SHA-512" hashValue="HDwJiUMTVEIxkb9oZ2erPBf24Bk3+6davxk8zjOmPm7WtoFTbj9zb/Jaga4mMB3aqfArgmkEUsxkv+5ba7LLRQ==" saltValue="nVg4n7mMH3Cd/b2uQ6UYKw==" spinCount="100000" sheet="1" objects="1" scenarios="1"/>
  <mergeCells count="8">
    <mergeCell ref="B39:O39"/>
    <mergeCell ref="H28:I28"/>
    <mergeCell ref="E2:M2"/>
    <mergeCell ref="D4:M4"/>
    <mergeCell ref="D5:M5"/>
    <mergeCell ref="D6:M6"/>
    <mergeCell ref="D7:M7"/>
    <mergeCell ref="E13:E23"/>
  </mergeCells>
  <printOptions horizontalCentered="1" verticalCentered="1"/>
  <pageMargins left="0.1" right="0.1" top="0.1" bottom="0.1" header="0.2" footer="0.2"/>
  <pageSetup scale="81"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E2CA9-865E-4431-8C03-A8845FE3CCB4}">
  <dimension ref="B3:N351"/>
  <sheetViews>
    <sheetView showGridLines="0" showRowColHeaders="0" tabSelected="1" topLeftCell="A183" workbookViewId="0">
      <selection activeCell="C356" sqref="C356"/>
    </sheetView>
  </sheetViews>
  <sheetFormatPr defaultRowHeight="12.55"/>
  <sheetData>
    <row r="3" spans="2:2" ht="16.899999999999999">
      <c r="B3" s="43" t="s">
        <v>45</v>
      </c>
    </row>
    <row r="4" spans="2:2" ht="16.899999999999999">
      <c r="B4" s="43" t="s">
        <v>46</v>
      </c>
    </row>
    <row r="5" spans="2:2" ht="16.899999999999999">
      <c r="B5" s="43" t="s">
        <v>47</v>
      </c>
    </row>
    <row r="6" spans="2:2" ht="16.899999999999999">
      <c r="B6" s="43" t="s">
        <v>48</v>
      </c>
    </row>
    <row r="9" spans="2:2" ht="16.899999999999999">
      <c r="B9" s="43" t="s">
        <v>49</v>
      </c>
    </row>
    <row r="40" spans="2:2" ht="16.899999999999999">
      <c r="B40" s="43" t="s">
        <v>50</v>
      </c>
    </row>
    <row r="71" spans="2:2" ht="16.899999999999999">
      <c r="B71" s="43" t="s">
        <v>51</v>
      </c>
    </row>
    <row r="73" spans="2:2" ht="16.899999999999999">
      <c r="B73" s="43" t="s">
        <v>52</v>
      </c>
    </row>
    <row r="94" spans="2:2" ht="16.899999999999999">
      <c r="B94" s="43" t="s">
        <v>53</v>
      </c>
    </row>
    <row r="126" spans="2:2" ht="16.899999999999999">
      <c r="B126" s="43" t="s">
        <v>54</v>
      </c>
    </row>
    <row r="163" spans="2:13" s="44" customFormat="1" ht="17.100000000000001" customHeight="1">
      <c r="B163" s="72" t="s">
        <v>55</v>
      </c>
      <c r="C163" s="72"/>
      <c r="D163" s="72"/>
      <c r="E163" s="72"/>
      <c r="F163" s="72"/>
      <c r="G163" s="72"/>
      <c r="H163" s="72"/>
      <c r="I163" s="72"/>
      <c r="J163" s="72"/>
      <c r="K163" s="72"/>
      <c r="L163" s="72"/>
      <c r="M163" s="72"/>
    </row>
    <row r="164" spans="2:13" s="44" customFormat="1" ht="17.100000000000001" customHeight="1">
      <c r="B164" s="72" t="s">
        <v>56</v>
      </c>
      <c r="C164" s="72"/>
      <c r="D164" s="72"/>
      <c r="E164" s="72"/>
      <c r="F164" s="72"/>
      <c r="G164" s="72"/>
      <c r="H164" s="72"/>
      <c r="I164" s="72"/>
      <c r="J164" s="72"/>
      <c r="K164" s="72"/>
      <c r="L164" s="72"/>
      <c r="M164" s="72"/>
    </row>
    <row r="165" spans="2:13" s="44" customFormat="1" ht="17.100000000000001" customHeight="1">
      <c r="B165" s="72" t="s">
        <v>57</v>
      </c>
      <c r="C165" s="72"/>
      <c r="D165" s="72"/>
      <c r="E165" s="72"/>
      <c r="F165" s="72"/>
      <c r="G165" s="72"/>
      <c r="H165" s="72"/>
      <c r="I165" s="72"/>
      <c r="J165" s="72"/>
      <c r="K165" s="72"/>
      <c r="L165" s="72"/>
      <c r="M165" s="72"/>
    </row>
    <row r="166" spans="2:13" s="44" customFormat="1" ht="17.100000000000001" customHeight="1">
      <c r="B166" s="72" t="s">
        <v>58</v>
      </c>
      <c r="C166" s="72"/>
      <c r="D166" s="72"/>
      <c r="E166" s="72"/>
      <c r="F166" s="72"/>
      <c r="G166" s="72"/>
      <c r="H166" s="72"/>
      <c r="I166" s="72"/>
      <c r="J166" s="72"/>
      <c r="K166" s="72"/>
      <c r="L166" s="72"/>
      <c r="M166" s="72"/>
    </row>
    <row r="167" spans="2:13" s="44" customFormat="1" ht="17.100000000000001" customHeight="1">
      <c r="B167" s="72" t="s">
        <v>59</v>
      </c>
      <c r="C167" s="72"/>
      <c r="D167" s="72"/>
      <c r="E167" s="72"/>
      <c r="F167" s="72"/>
      <c r="G167" s="72"/>
      <c r="H167" s="72"/>
      <c r="I167" s="72"/>
      <c r="J167" s="72"/>
      <c r="K167" s="72"/>
      <c r="L167" s="72"/>
      <c r="M167" s="72"/>
    </row>
    <row r="168" spans="2:13" s="44" customFormat="1" ht="17.100000000000001" customHeight="1">
      <c r="B168" s="72" t="s">
        <v>60</v>
      </c>
      <c r="C168" s="72"/>
      <c r="D168" s="72"/>
      <c r="E168" s="72"/>
      <c r="F168" s="72"/>
      <c r="G168" s="72"/>
      <c r="H168" s="72"/>
      <c r="I168" s="72"/>
      <c r="J168" s="72"/>
      <c r="K168" s="72"/>
      <c r="L168" s="72"/>
      <c r="M168" s="72"/>
    </row>
    <row r="169" spans="2:13" s="44" customFormat="1" ht="17.100000000000001" customHeight="1">
      <c r="B169" s="72" t="s">
        <v>61</v>
      </c>
      <c r="C169" s="72"/>
      <c r="D169" s="72"/>
      <c r="E169" s="72"/>
      <c r="F169" s="72"/>
      <c r="G169" s="72"/>
      <c r="H169" s="72"/>
      <c r="I169" s="72"/>
      <c r="J169" s="72"/>
      <c r="K169" s="72"/>
      <c r="L169" s="72"/>
      <c r="M169" s="72"/>
    </row>
    <row r="170" spans="2:13" s="44" customFormat="1" ht="17.100000000000001" customHeight="1">
      <c r="B170" s="72" t="s">
        <v>62</v>
      </c>
      <c r="C170" s="72"/>
      <c r="D170" s="72"/>
      <c r="E170" s="72"/>
      <c r="F170" s="72"/>
      <c r="G170" s="72"/>
      <c r="H170" s="72"/>
      <c r="I170" s="72"/>
      <c r="J170" s="72"/>
      <c r="K170" s="72"/>
      <c r="L170" s="72"/>
      <c r="M170" s="72"/>
    </row>
    <row r="172" spans="2:13" ht="16.899999999999999">
      <c r="B172" s="43" t="s">
        <v>63</v>
      </c>
    </row>
    <row r="174" spans="2:13" ht="16.899999999999999">
      <c r="B174" s="43" t="s">
        <v>64</v>
      </c>
    </row>
    <row r="216" spans="2:14" ht="23.8">
      <c r="B216" s="73" t="s">
        <v>65</v>
      </c>
      <c r="C216" s="73"/>
      <c r="D216" s="73"/>
      <c r="E216" s="73"/>
      <c r="F216" s="73"/>
      <c r="G216" s="73"/>
      <c r="H216" s="73"/>
      <c r="I216" s="73"/>
      <c r="J216" s="73"/>
      <c r="K216" s="73"/>
      <c r="L216" s="73"/>
      <c r="M216" s="73"/>
      <c r="N216" s="73"/>
    </row>
    <row r="219" spans="2:14" ht="16.899999999999999">
      <c r="B219" s="43" t="s">
        <v>66</v>
      </c>
    </row>
    <row r="221" spans="2:14" ht="16.899999999999999">
      <c r="B221" s="43" t="s">
        <v>67</v>
      </c>
    </row>
    <row r="223" spans="2:14" ht="16.899999999999999">
      <c r="B223" s="43" t="s">
        <v>68</v>
      </c>
    </row>
    <row r="225" spans="2:2" ht="16.899999999999999">
      <c r="B225" s="43" t="s">
        <v>69</v>
      </c>
    </row>
    <row r="227" spans="2:2" ht="16.899999999999999">
      <c r="B227" s="43" t="s">
        <v>70</v>
      </c>
    </row>
    <row r="229" spans="2:2" ht="16.899999999999999">
      <c r="B229" s="43" t="s">
        <v>71</v>
      </c>
    </row>
    <row r="231" spans="2:2" ht="16.899999999999999">
      <c r="B231" s="43" t="s">
        <v>72</v>
      </c>
    </row>
    <row r="233" spans="2:2" ht="16.899999999999999">
      <c r="B233" s="43" t="s">
        <v>73</v>
      </c>
    </row>
    <row r="235" spans="2:2" ht="16.899999999999999">
      <c r="B235" s="43" t="s">
        <v>74</v>
      </c>
    </row>
    <row r="237" spans="2:2" ht="16.899999999999999">
      <c r="B237" s="43" t="s">
        <v>75</v>
      </c>
    </row>
    <row r="239" spans="2:2" ht="16.899999999999999">
      <c r="B239" s="43" t="s">
        <v>76</v>
      </c>
    </row>
    <row r="241" spans="2:2" ht="16.899999999999999">
      <c r="B241" s="43" t="s">
        <v>77</v>
      </c>
    </row>
    <row r="243" spans="2:2" ht="16.899999999999999">
      <c r="B243" s="43" t="s">
        <v>78</v>
      </c>
    </row>
    <row r="245" spans="2:2" ht="16.899999999999999">
      <c r="B245" s="43" t="s">
        <v>79</v>
      </c>
    </row>
    <row r="247" spans="2:2" ht="16.899999999999999">
      <c r="B247" s="43" t="s">
        <v>80</v>
      </c>
    </row>
    <row r="249" spans="2:2" ht="16.899999999999999">
      <c r="B249" s="43" t="s">
        <v>81</v>
      </c>
    </row>
    <row r="251" spans="2:2" ht="16.899999999999999">
      <c r="B251" s="43" t="s">
        <v>82</v>
      </c>
    </row>
    <row r="289" spans="2:2" ht="16.899999999999999">
      <c r="B289" s="43" t="s">
        <v>83</v>
      </c>
    </row>
    <row r="327" spans="2:2" ht="16.899999999999999">
      <c r="B327" s="43" t="s">
        <v>84</v>
      </c>
    </row>
    <row r="329" spans="2:2" ht="16.899999999999999">
      <c r="B329" s="43" t="s">
        <v>85</v>
      </c>
    </row>
    <row r="332" spans="2:2" ht="16.899999999999999">
      <c r="B332" s="43" t="s">
        <v>86</v>
      </c>
    </row>
    <row r="349" spans="2:2" ht="16.899999999999999">
      <c r="B349" s="43" t="s">
        <v>87</v>
      </c>
    </row>
    <row r="351" spans="2:2" ht="16.899999999999999">
      <c r="B351" s="43" t="s">
        <v>88</v>
      </c>
    </row>
  </sheetData>
  <sheetProtection algorithmName="SHA-512" hashValue="Dl6CbcF7r/8LrIAmWxd0hLugR0aV7HG3Q9kNxYech5eCRl4cvwdM+AKOCw1B0aKqhBrNANIfNl2kmbUsBCZ2KQ==" saltValue="mHgxLLFT34kti4k0YLxdqQ==" spinCount="100000" sheet="1" objects="1" scenarios="1" selectLockedCells="1" selectUnlockedCells="1"/>
  <mergeCells count="9">
    <mergeCell ref="B168:M168"/>
    <mergeCell ref="B169:M169"/>
    <mergeCell ref="B170:M170"/>
    <mergeCell ref="B216:N216"/>
    <mergeCell ref="B163:M163"/>
    <mergeCell ref="B164:M164"/>
    <mergeCell ref="B166:M166"/>
    <mergeCell ref="B165:M165"/>
    <mergeCell ref="B167:M16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Stat TESTS</vt:lpstr>
      <vt:lpstr>Box Plot</vt:lpstr>
      <vt:lpstr>Scatter Diagram</vt:lpstr>
      <vt:lpstr>Excel Data Analysis Tools</vt:lpstr>
      <vt:lpstr>'Box Plot'!Print_Area</vt:lpstr>
      <vt:lpstr>'Scatter Diagram'!Print_Area</vt:lpstr>
      <vt:lpstr>'Stat TESTS'!Print_Area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Calculating Variation</dc:title>
  <dc:creator>PSG</dc:creator>
  <cp:lastModifiedBy>eanaya100@gmail.com</cp:lastModifiedBy>
  <cp:lastPrinted>2019-07-22T23:16:24Z</cp:lastPrinted>
  <dcterms:created xsi:type="dcterms:W3CDTF">2012-01-05T08:40:37Z</dcterms:created>
  <dcterms:modified xsi:type="dcterms:W3CDTF">2022-12-25T03:51:32Z</dcterms:modified>
</cp:coreProperties>
</file>